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456" windowWidth="15420" windowHeight="3252"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e 3, 12 e 13" sheetId="24" r:id="rId24"/>
    <sheet name="Incongruenza 4 e controlli t14" sheetId="25" r:id="rId25"/>
    <sheet name="Incongruenza 5" sheetId="26" r:id="rId26"/>
    <sheet name="Incongruenza 6" sheetId="27" r:id="rId27"/>
    <sheet name="Incongruenza 7" sheetId="28" r:id="rId28"/>
    <sheet name="Incongruenza 8" sheetId="29" r:id="rId29"/>
    <sheet name="Incongruenza 14" sheetId="30" r:id="rId30"/>
  </sheets>
  <externalReferences>
    <externalReference r:id="rId33"/>
    <externalReference r:id="rId34"/>
  </externalReferences>
  <definedNames>
    <definedName name="_xlfn.BAHTTEXT" hidden="1">#NAME?</definedName>
    <definedName name="_xlnm.Print_Area" localSheetId="21">'Incongruenze 1 e 11'!$A$1:$E$21</definedName>
    <definedName name="_xlnm.Print_Area" localSheetId="23">'Incongruenze 3, 12 e 13'!$A$1:$D$14</definedName>
    <definedName name="_xlnm.Print_Area" localSheetId="0">'SI_1'!$A$1:$H$185</definedName>
    <definedName name="_xlnm.Print_Area" localSheetId="17">'Squadratura 1'!$A$1:$J$50</definedName>
    <definedName name="_xlnm.Print_Area" localSheetId="18">'Squadratura 2'!$A$1:$L$51</definedName>
    <definedName name="_xlnm.Print_Area" localSheetId="19">'Squadratura 3'!$A$1:$AB$52</definedName>
    <definedName name="_xlnm.Print_Area" localSheetId="20">'Squadratura 4'!$A$1:$I$50</definedName>
    <definedName name="_xlnm.Print_Area" localSheetId="1">'t1'!$A$1:$AJ$52</definedName>
    <definedName name="_xlnm.Print_Area" localSheetId="9">'t10'!$A$1:$AV$52</definedName>
    <definedName name="_xlnm.Print_Area" localSheetId="10">'t11'!$A$1:$AZ$52</definedName>
    <definedName name="_xlnm.Print_Area" localSheetId="11">'t12'!$A$1:$AJ$53</definedName>
    <definedName name="_xlnm.Print_Area" localSheetId="12">'t13'!$A$1:$BA$53</definedName>
    <definedName name="_xlnm.Print_Area" localSheetId="13">'t14'!$A$1:$D$34</definedName>
    <definedName name="_xlnm.Print_Area" localSheetId="2">'t3'!$A$1:$R$53</definedName>
    <definedName name="_xlnm.Print_Area" localSheetId="3">'t4'!$A$1:$AU$52</definedName>
    <definedName name="_xlnm.Print_Area" localSheetId="4">'t5'!$A$1:$T$54</definedName>
    <definedName name="_xlnm.Print_Area" localSheetId="6">'t7'!$A$1:$X$52</definedName>
    <definedName name="_xlnm.Print_Area" localSheetId="7">'t8'!$A$1:$AB$53</definedName>
    <definedName name="_xlnm.Print_Area" localSheetId="8">'t9'!$A$1:$P$52</definedName>
    <definedName name="_xlnm.Print_Area" localSheetId="16">'Valori Medi'!$A$1:$T$52</definedName>
    <definedName name="CODI_ISTITUZIONE">#REF!</definedName>
    <definedName name="CODI_ISTITUZIONE2" localSheetId="29">#REF!</definedName>
    <definedName name="CODI_ISTITUZIONE2" localSheetId="28">#REF!</definedName>
    <definedName name="CODI_ISTITUZIONE2" localSheetId="23">#REF!</definedName>
    <definedName name="CODI_ISTITUZIONE2">#REF!</definedName>
    <definedName name="DESC_ISTITUZIONE">#REF!</definedName>
    <definedName name="DESC_ISTITUZIONE2" localSheetId="29">#REF!</definedName>
    <definedName name="DESC_ISTITUZIONE2" localSheetId="28">#REF!</definedName>
    <definedName name="DESC_ISTITUZIONE2" localSheetId="23">#REF!</definedName>
    <definedName name="DESC_ISTITUZIONE2">#REF!</definedName>
    <definedName name="_xlnm.Print_Titles" localSheetId="22">'Incongruenza 2'!$1:$5</definedName>
    <definedName name="_xlnm.Print_Titles" localSheetId="25">'Incongruenza 5'!$1:$5</definedName>
    <definedName name="_xlnm.Print_Titles" localSheetId="26">'Incongruenza 6'!$1:$5</definedName>
    <definedName name="_xlnm.Print_Titles" localSheetId="27">'Incongruenza 7'!$1:$4</definedName>
    <definedName name="_xlnm.Print_Titles" localSheetId="28">'Incongruenza 8'!$1:$5</definedName>
    <definedName name="_xlnm.Print_Titles" localSheetId="21">'Incongruenze 1 e 11'!$4:$4</definedName>
    <definedName name="_xlnm.Print_Titles" localSheetId="23">'Incongruenze 3, 12 e 13'!$4:$4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<sst xmlns="http://schemas.openxmlformats.org/spreadsheetml/2006/main" count="1257" uniqueCount="636">
  <si>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</si>
  <si>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</si>
  <si>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</si>
  <si>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</si>
  <si>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</si>
  <si>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</si>
  <si>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</si>
  <si>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</si>
  <si>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</si>
  <si>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</si>
  <si>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</si>
  <si>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</si>
  <si>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</si>
  <si>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</si>
  <si>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</si>
  <si>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</si>
  <si>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</si>
  <si>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</si>
  <si>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</si>
  <si>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</si>
  <si>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</si>
  <si>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</si>
  <si>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</si>
  <si>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</si>
  <si>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</si>
  <si>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</si>
  <si>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</si>
  <si>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</si>
  <si>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</si>
  <si>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</si>
  <si>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</si>
  <si>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</si>
  <si>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</si>
  <si>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</si>
  <si>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</si>
  <si>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</si>
  <si>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</si>
  <si>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</si>
  <si>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</si>
  <si>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</si>
  <si>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</si>
  <si>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</si>
  <si>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</si>
  <si>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</si>
  <si>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</si>
  <si>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</si>
  <si>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</si>
  <si>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</si>
  <si>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</si>
  <si>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</si>
  <si>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</si>
  <si>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</si>
  <si>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</si>
  <si>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</si>
  <si>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</si>
  <si>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</si>
  <si>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</si>
  <si>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</si>
  <si>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</si>
  <si>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</si>
  <si>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</si>
  <si>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</si>
  <si>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</si>
  <si>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</si>
  <si>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</si>
  <si>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</si>
  <si>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</si>
  <si>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</si>
  <si>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</si>
  <si>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</si>
  <si>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</si>
  <si>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</si>
  <si>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</si>
  <si>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</si>
  <si>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</si>
  <si>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</si>
  <si>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</si>
  <si>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</si>
  <si>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</si>
  <si>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</si>
  <si>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</si>
  <si>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</si>
  <si>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</si>
  <si>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</si>
  <si>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</si>
  <si>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</si>
  <si>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</si>
  <si>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</si>
  <si>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</si>
  <si>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</si>
  <si>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</si>
  <si>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</si>
  <si>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</si>
  <si>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</si>
  <si>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</si>
  <si>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</si>
  <si>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</si>
  <si>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</si>
  <si>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</si>
  <si>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</si>
  <si>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</si>
  <si>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</si>
  <si>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</si>
  <si>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</si>
  <si>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</si>
  <si>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</si>
  <si>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</si>
  <si>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</si>
  <si>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</si>
  <si>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</si>
  <si>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</si>
  <si>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</si>
  <si>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</si>
  <si>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</si>
  <si>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</si>
  <si>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</si>
  <si>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</si>
  <si>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</si>
  <si>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</si>
  <si>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</si>
  <si>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</si>
  <si>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</si>
  <si>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</si>
  <si>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</si>
  <si>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</si>
  <si>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</si>
  <si>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</si>
  <si>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</si>
  <si>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</si>
  <si>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</si>
  <si>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</si>
  <si>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</si>
  <si>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</si>
  <si>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</si>
  <si>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</si>
  <si>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</si>
  <si>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</si>
  <si>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</si>
  <si>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</si>
  <si>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</si>
  <si>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</si>
  <si>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</si>
  <si>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</si>
  <si>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</si>
  <si>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</si>
  <si>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</si>
  <si>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</si>
  <si>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</si>
  <si>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</si>
  <si>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</si>
  <si>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</si>
  <si>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</si>
  <si>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</si>
  <si>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</si>
  <si>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</si>
  <si>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</si>
  <si>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</si>
  <si>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</si>
  <si>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</si>
  <si>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</si>
  <si>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</si>
  <si>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</si>
  <si>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</si>
  <si>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</si>
  <si>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</si>
  <si>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</si>
  <si>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</si>
  <si>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</si>
  <si>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</si>
  <si>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</si>
  <si>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</si>
  <si>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</si>
  <si>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</si>
  <si>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</si>
  <si>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</si>
  <si>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</si>
  <si>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</si>
  <si>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</si>
  <si>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</si>
  <si>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</si>
  <si>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</si>
  <si>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</si>
  <si>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</si>
  <si>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</si>
  <si>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</si>
  <si>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</si>
  <si>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</si>
  <si>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</si>
  <si>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</si>
  <si>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</si>
  <si>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</si>
  <si>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</si>
  <si>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</si>
  <si>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</si>
  <si>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</si>
  <si>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</si>
  <si>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</si>
  <si>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</si>
  <si>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</si>
  <si>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</si>
  <si>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</si>
  <si>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</si>
  <si>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</si>
  <si>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</si>
  <si>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</si>
  <si>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</si>
  <si>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</si>
  <si>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</si>
  <si>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</si>
  <si>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</si>
  <si>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</si>
  <si>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</si>
  <si>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</si>
  <si>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</si>
  <si>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</si>
  <si>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</si>
  <si>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</si>
  <si>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</si>
  <si>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</si>
  <si>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</si>
  <si>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</si>
  <si>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</si>
  <si>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</si>
  <si>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</si>
  <si>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</si>
  <si>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</si>
  <si>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</si>
  <si>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</si>
  <si>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</si>
  <si>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</si>
  <si>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</si>
  <si>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</si>
  <si>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</si>
  <si>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</si>
  <si>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</si>
  <si>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</si>
  <si>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</si>
  <si>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</si>
  <si>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</si>
  <si>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</si>
  <si>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</si>
  <si>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</si>
  <si>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</si>
  <si>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</si>
  <si>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</si>
  <si>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</si>
  <si>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</si>
  <si>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</si>
  <si>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</si>
  <si>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</si>
  <si>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</si>
  <si>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</si>
  <si>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</si>
  <si>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</si>
  <si>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</si>
  <si>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</si>
  <si>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</si>
  <si>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</si>
  <si>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</si>
  <si>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</si>
  <si>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</si>
  <si>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</si>
  <si>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</si>
  <si>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</si>
  <si>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</si>
  <si>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</si>
  <si>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</si>
  <si>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</si>
  <si>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</si>
  <si>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</si>
  <si>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</si>
  <si>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</si>
  <si>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</si>
  <si>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</si>
  <si>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</si>
  <si>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</si>
  <si>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</si>
  <si>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</si>
  <si>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</si>
  <si>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</si>
  <si>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</si>
  <si>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</si>
  <si>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</si>
  <si>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</si>
  <si>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</si>
  <si>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</si>
  <si>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</si>
  <si>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</si>
  <si>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</si>
  <si>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</si>
  <si>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</si>
  <si>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</si>
  <si>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</si>
  <si>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</si>
  <si>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</si>
  <si>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</si>
  <si>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</si>
  <si>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</si>
  <si>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</si>
  <si>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</si>
  <si>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</si>
  <si>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</si>
  <si>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</si>
  <si>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</si>
  <si>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</si>
  <si>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</si>
  <si>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</si>
  <si>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</si>
  <si>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</si>
  <si>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</si>
  <si>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</si>
  <si>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</si>
  <si>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</si>
  <si>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</si>
  <si>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</si>
  <si>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</si>
  <si>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</si>
  <si>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</si>
  <si>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</si>
  <si>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</si>
  <si>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</si>
  <si>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</si>
  <si>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</si>
  <si>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</si>
  <si>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</si>
  <si>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</si>
  <si>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</si>
  <si>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</si>
  <si>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</si>
  <si>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</si>
  <si>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</si>
  <si>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</si>
  <si>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</si>
  <si>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</si>
  <si>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</si>
  <si>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</si>
  <si>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</si>
  <si>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</si>
  <si>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</si>
  <si>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</si>
  <si>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</si>
  <si>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</si>
  <si>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controllo DOT. ORG.</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</si>
  <si>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</si>
  <si>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</si>
  <si>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</si>
  <si>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</si>
  <si>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</si>
  <si>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</si>
  <si>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</si>
  <si>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</si>
  <si>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</si>
  <si>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Licenziamenti</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</si>
  <si>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</si>
  <si>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</si>
  <si>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</si>
  <si>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</si>
  <si>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</si>
  <si>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</si>
  <si>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</si>
  <si>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</si>
  <si>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</si>
  <si>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</si>
  <si>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</si>
  <si>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</si>
  <si>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</si>
  <si>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</si>
  <si>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</si>
  <si>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</si>
  <si>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</si>
  <si>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</si>
  <si>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</si>
  <si>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</si>
  <si>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</si>
  <si>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</si>
  <si>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</si>
  <si>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</si>
  <si>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</si>
  <si>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</si>
  <si>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</si>
  <si>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</si>
  <si>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</si>
  <si>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</si>
  <si>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</si>
  <si>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</si>
  <si>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</si>
  <si>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</si>
  <si>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</si>
  <si>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</si>
  <si>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</si>
  <si>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</si>
  <si>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</si>
  <si>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</si>
  <si>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017830</t>
  </si>
  <si>
    <t>PRIMO MARESCIALLO CON 8 ANNI NEL GRADO</t>
  </si>
  <si>
    <t>017834</t>
  </si>
  <si>
    <t>PRIMO MARESCIALLO</t>
  </si>
  <si>
    <t>017556</t>
  </si>
  <si>
    <t>SERGENTE</t>
  </si>
  <si>
    <t>014308</t>
  </si>
  <si>
    <t>017832</t>
  </si>
  <si>
    <t>014833</t>
  </si>
  <si>
    <t>VOLONTARI IN FERMA PREFISSATA QUADRIENNALE</t>
  </si>
  <si>
    <t>000FP4</t>
  </si>
  <si>
    <t>VOLONTARI IN FERMA PREFISSATA DI 1 ANNO</t>
  </si>
  <si>
    <t>000FP1</t>
  </si>
  <si>
    <t>ALLIEVI</t>
  </si>
  <si>
    <t>000180</t>
  </si>
  <si>
    <t>ALLIEVI SCUOLE MILITARI</t>
  </si>
  <si>
    <t>000SCM</t>
  </si>
  <si>
    <t>Unità annue 
(SI_1)</t>
  </si>
  <si>
    <t>IND. DI VACANZA CONTRATTUALE</t>
  </si>
  <si>
    <t>ASS. FUNZIONALE E OMOGEN. STIP.</t>
  </si>
  <si>
    <t>IND. OPERATIVE FONDAMENTALI</t>
  </si>
  <si>
    <t>IND. PERSONALE ALL'ESTERO (L.642/61 E L.1114/62)</t>
  </si>
  <si>
    <t>IMPORTO AGGIUNTIVO PENSIONABILE</t>
  </si>
  <si>
    <t>INDENNITA' OPERATIVE SUPPLEMENTARI</t>
  </si>
  <si>
    <t>INDENNITA' DI POSIZIONE E PEREQUATIVA</t>
  </si>
  <si>
    <t>I422</t>
  </si>
  <si>
    <t>I515</t>
  </si>
  <si>
    <t>I516</t>
  </si>
  <si>
    <t>I519</t>
  </si>
  <si>
    <t>I521</t>
  </si>
  <si>
    <t>I836</t>
  </si>
  <si>
    <t>I837</t>
  </si>
  <si>
    <t>ASSEGNI UNA TANTUM EX DPCM 27.10.2011</t>
  </si>
  <si>
    <t>INDENNITA' FESTIVA</t>
  </si>
  <si>
    <t>TRATTAM. ACCESS. ALL'ESTERO</t>
  </si>
  <si>
    <t>FONDO EFFICIENZA SERVIZI ISTITUZIONALI</t>
  </si>
  <si>
    <t>COMPENSO FORFETTARIO DI GUARDIA E IMPIEGO</t>
  </si>
  <si>
    <t>S290</t>
  </si>
  <si>
    <t>S309</t>
  </si>
  <si>
    <t>S603</t>
  </si>
  <si>
    <t>S629</t>
  </si>
  <si>
    <t>S635</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</si>
  <si>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</si>
  <si>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</si>
  <si>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</si>
  <si>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CPOR</t>
  </si>
  <si>
    <t>AMMIRAGLIO ISPETTORE CAPO</t>
  </si>
  <si>
    <t>0D0330</t>
  </si>
  <si>
    <t>AMMIRAGLIO ISPETTORE</t>
  </si>
  <si>
    <t>0D0329</t>
  </si>
  <si>
    <t>CONTRAMMIRAGLIO</t>
  </si>
  <si>
    <t>0D0334</t>
  </si>
  <si>
    <t>CAPITANO DI VASCELLO + 23 ANNI</t>
  </si>
  <si>
    <t>0D0562</t>
  </si>
  <si>
    <t>CAPITANO DI VASCELLO</t>
  </si>
  <si>
    <t>0D0345</t>
  </si>
  <si>
    <t>CAPITANO DI FREGATA + 23 ANNI</t>
  </si>
  <si>
    <t>0D0563</t>
  </si>
  <si>
    <t>CAPITANO DI FREGATA + 13 ANNI</t>
  </si>
  <si>
    <t>0D0564</t>
  </si>
  <si>
    <t>CAPITANO DI CORVETTA + 23 ANNI</t>
  </si>
  <si>
    <t>0D0566</t>
  </si>
  <si>
    <t>CAPITANO DI CORVETTA + 13 ANNI</t>
  </si>
  <si>
    <t>0D0567</t>
  </si>
  <si>
    <t>CAPITANO DI FREGATA</t>
  </si>
  <si>
    <t>019343</t>
  </si>
  <si>
    <t>CAPITANO DI CORVETTA</t>
  </si>
  <si>
    <t>019341</t>
  </si>
  <si>
    <t>TENENTE DI VASCELLO</t>
  </si>
  <si>
    <t>018354</t>
  </si>
  <si>
    <t>SOTTOTENENTE DI VASCELLO</t>
  </si>
  <si>
    <t>018338</t>
  </si>
  <si>
    <t>GUARDIAMARINA</t>
  </si>
  <si>
    <t>017335</t>
  </si>
  <si>
    <t>CAPO DI I CLASSE CON 10 ANNI</t>
  </si>
  <si>
    <t>016C10</t>
  </si>
  <si>
    <t>CAPO DI I CLASSE</t>
  </si>
  <si>
    <t>016332</t>
  </si>
  <si>
    <t>CAPO DI II CLASSE</t>
  </si>
  <si>
    <t>015347</t>
  </si>
  <si>
    <t>CAPO DI III CLASSE</t>
  </si>
  <si>
    <t>014333</t>
  </si>
  <si>
    <t>SECONDO CAPO SCELTO</t>
  </si>
  <si>
    <t>015350</t>
  </si>
  <si>
    <t>SECONDO CAPO</t>
  </si>
  <si>
    <t>014349</t>
  </si>
  <si>
    <t>SOTTOCAPO DI I CLASSE SCELTO</t>
  </si>
  <si>
    <t>013337</t>
  </si>
  <si>
    <t>SOTTOCAPO DI I CLASSE</t>
  </si>
  <si>
    <t>013351</t>
  </si>
  <si>
    <t>SOTTOCAPO DI II CLASSE</t>
  </si>
  <si>
    <t>013352</t>
  </si>
  <si>
    <t>SOTTOCAPO DI III CLASSE</t>
  </si>
  <si>
    <t>013353</t>
  </si>
  <si>
    <t>U.F.P. SOTTOTENENTE DI VASCELLO</t>
  </si>
  <si>
    <t>U.F.P.  GUARDIAMARINA</t>
  </si>
  <si>
    <t>INDENNITA' ART.42, COMMA 5-TER, D.LGS. 151/2001</t>
  </si>
  <si>
    <t>COMPETENZE PERSONALE COMANDATO /DISTACCATO PRESSO L'AMM.NE</t>
  </si>
  <si>
    <t>I424</t>
  </si>
  <si>
    <t>S761</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</si>
  <si>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</si>
  <si>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</si>
  <si>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</si>
  <si>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</si>
  <si>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</si>
  <si>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</si>
  <si>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</si>
  <si>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</si>
  <si>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</si>
  <si>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</si>
  <si>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</si>
  <si>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</si>
  <si>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</si>
  <si>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</si>
  <si>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</si>
  <si>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</si>
  <si>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</si>
  <si>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</si>
  <si>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</si>
  <si>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</si>
  <si>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</si>
  <si>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</si>
  <si>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</si>
  <si>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</si>
  <si>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</si>
  <si>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</si>
  <si>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</si>
  <si>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</si>
  <si>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</si>
  <si>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</si>
  <si>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</si>
  <si>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</si>
  <si>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</si>
  <si>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</si>
  <si>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</si>
  <si>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</si>
  <si>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</si>
  <si>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C21</t>
  </si>
  <si>
    <t>Personale assunto con procedure Art. 35, c.3-Bis, DLGS 156/01</t>
  </si>
  <si>
    <t>Personale assunto con procedure Art. 4, c.6,  L. 125/13</t>
  </si>
  <si>
    <t>A35</t>
  </si>
  <si>
    <t>A40</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</si>
  <si>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</si>
  <si>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</si>
  <si>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</si>
  <si>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</si>
  <si>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</si>
  <si>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</si>
  <si>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</si>
  <si>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l&gt;=(p+q+r+s+t)</t>
  </si>
  <si>
    <t>a&gt;=(e+f+g+h+i)</t>
  </si>
  <si>
    <t>SE(O('Squadratura 3'!N53="ERRORE";'Squadratura 3'!O53="ERRORE";'Squadratura 3'!AA53="ERRORE";'Squadratura 3'!AB53="ERRORE");1;0)</t>
  </si>
  <si>
    <t>sono presenti unità in T1 o personale esterno in T3, ma non assenze in T11</t>
  </si>
  <si>
    <t>ATTENZIONE: Per gli Enti che non sono tenuti all’invio della Tabella 10, la Tavola va considerata con riferimento al diagnostico della colonna “Coerenza T1 con personale T3 OUT”</t>
  </si>
  <si>
    <t>COMPENSI PER PERSONALE LSU/LPU</t>
  </si>
  <si>
    <t>Personale stabilizzato da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</si>
  <si>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</si>
  <si>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</si>
  <si>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</si>
  <si>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</si>
  <si>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</si>
  <si>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le qualifiche valorizzate per l'anno)</t>
  </si>
  <si>
    <t>(sono evidenziate quelle valorizzate nella T1)</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</si>
  <si>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</si>
  <si>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</si>
  <si>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</si>
  <si>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</si>
  <si>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</si>
  <si>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</si>
  <si>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</si>
  <si>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</si>
  <si>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</si>
  <si>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CONTRIB. AMM.NE SU COMP. FISSE E ACCESS. PERS. AUSILIARIA</t>
  </si>
  <si>
    <t>P053</t>
  </si>
  <si>
    <t>NOTE:</t>
  </si>
  <si>
    <t>IRAP PERSONALE AUSILIARIA</t>
  </si>
  <si>
    <t>P063</t>
  </si>
  <si>
    <t>TAUS</t>
  </si>
  <si>
    <t>Risoluz. rapporto di lavoro</t>
  </si>
  <si>
    <t>NUMERO DI PERSONE IN ASPETTATIVA PER RIDUZIONE QUADRI AL 31.12</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</si>
  <si>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</si>
  <si>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</si>
  <si>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</si>
  <si>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</si>
  <si>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</si>
  <si>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</si>
  <si>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</si>
  <si>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</si>
  <si>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1</t>
  </si>
  <si>
    <t>Tavola di compresenza tra valori di organico di personale con rapporto di lavoro flessibile di Scheda Informativa 1 e relativa spesa di Tabella 14</t>
  </si>
  <si>
    <t>Tipologia lavoro flessibile (SI_1)</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</si>
  <si>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</si>
  <si>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</si>
  <si>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</si>
  <si>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</si>
  <si>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</si>
  <si>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</si>
  <si>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</si>
  <si>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</si>
  <si>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</si>
  <si>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</si>
  <si>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</si>
  <si>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</si>
  <si>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</si>
  <si>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</si>
  <si>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</si>
  <si>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</si>
  <si>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</si>
  <si>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PRIMO LUOGOTENENTE</t>
  </si>
  <si>
    <t>SECONDO CAPO SCELTO QUALIFICA SPECIALE</t>
  </si>
  <si>
    <t>SECONDO CAPO SCELTO CON 4 ANNI NEL GRADO</t>
  </si>
  <si>
    <t>SOTTOCAPO DI 1^ CLASSE SCELTO QUALIFICA SPECIALE</t>
  </si>
  <si>
    <t>SOTTOCAPO DI 1^ CLASSE SCELTO CON 5 ANNI NEL GRADO</t>
  </si>
  <si>
    <t>017938</t>
  </si>
  <si>
    <t>015959</t>
  </si>
  <si>
    <t>013961</t>
  </si>
  <si>
    <t>013962</t>
  </si>
  <si>
    <t>ESONERI</t>
  </si>
  <si>
    <t>PERSONALE IN ASPETTATIVA</t>
  </si>
  <si>
    <t>R.I.A.</t>
  </si>
  <si>
    <t>PROGRESSIONE PER CLASSI E SCATTI/FASCE RETRIBUTIVE</t>
  </si>
  <si>
    <t>A031</t>
  </si>
  <si>
    <t>A032</t>
  </si>
  <si>
    <t>I517</t>
  </si>
  <si>
    <t>IND. PROVENIENTI DA PROVVEDIMENTI SPECIFICI</t>
  </si>
  <si>
    <t xml:space="preserve">STIPENDIO 
più I.I.S </t>
  </si>
  <si>
    <t>Esoneri (OUT)
(Tab 3)</t>
  </si>
  <si>
    <t>Personale in aspettativa (OUT)
(Tab 3)</t>
  </si>
  <si>
    <t>013960</t>
  </si>
  <si>
    <t>A41</t>
  </si>
  <si>
    <t>Personale assunto con procedure art. 20 D.Lgs.75/2017</t>
  </si>
  <si>
    <t>Indicare il numero di unità di personale dichiarato inidoneo al servizio</t>
  </si>
  <si>
    <t>CAPITANO DI FREGATA + 18 ANNI</t>
  </si>
  <si>
    <t>0D0956</t>
  </si>
  <si>
    <t>CAPITANO DI CORVETTA  CON 3 ANNI NEL GRADO</t>
  </si>
  <si>
    <t>0D0957</t>
  </si>
  <si>
    <t>TENENTE DI VASCELLO + 10 ANNI</t>
  </si>
  <si>
    <t>018958</t>
  </si>
  <si>
    <t>LUOGOTENENTE</t>
  </si>
  <si>
    <t>SOTTOCAPO  III CLASSE (VFP4 FERMA BIENNALE)</t>
  </si>
  <si>
    <t>013963</t>
  </si>
  <si>
    <t>VOLONTARI IN FERMA PREFISSATA DI 1 ANNO RAFFERMATI</t>
  </si>
  <si>
    <t>000FR1</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</si>
</sst>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quot;\ #,##0;[Red]\-&quot;L.&quot;\ #,##0"/>
    <numFmt numFmtId="173" formatCode="General_)"/>
    <numFmt numFmtId="174" formatCode="00000"/>
    <numFmt numFmtId="175" formatCode="#,##0.000"/>
    <numFmt numFmtId="176" formatCode="#,##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
    <numFmt numFmtId="182" formatCode="#,##0.0;[Red]\-#,##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quot;L.&quot;\ #,##0;\-&quot;L.&quot;\ #,##0"/>
    <numFmt numFmtId="192" formatCode="&quot;L.&quot;\ #,##0.00;\-&quot;L.&quot;\ #,##0.00"/>
    <numFmt numFmtId="193" formatCode="&quot;L.&quot;\ #,##0.00;[Red]\-&quot;L.&quot;\ #,##0.00"/>
    <numFmt numFmtId="194" formatCode="_-&quot;L.&quot;\ * #,##0_-;\-&quot;L.&quot;\ * #,##0_-;_-&quot;L.&quot;\ * &quot;-&quot;_-;_-@_-"/>
    <numFmt numFmtId="195" formatCode="_-&quot;L.&quot;\ * #,##0.00_-;\-&quot;L.&quot;\ * #,##0.00_-;_-&quot;L.&quot;\ * &quot;-&quot;??_-;_-@_-"/>
    <numFmt numFmtId="196" formatCode="d\ mmmm\ yyyy"/>
    <numFmt numFmtId="197" formatCode="[$€]\ #,##0;[Red]\-[$€]\ #,##0"/>
    <numFmt numFmtId="198" formatCode=";;;"/>
    <numFmt numFmtId="199" formatCode="0.0"/>
    <numFmt numFmtId="200" formatCode="#,###"/>
    <numFmt numFmtId="201" formatCode="#,###;[Red]\-#,###"/>
    <numFmt numFmtId="202" formatCode="[$-410]dddd\ d\ mmmm\ yyyy"/>
    <numFmt numFmtId="203" formatCode="h\.mm\.ss"/>
    <numFmt numFmtId="204" formatCode="_-* #,##0.0_-;\-* #,##0.0_-;_-* &quot;-&quot;??_-;_-@_-"/>
    <numFmt numFmtId="205" formatCode="_-* #,##0_-;\-* #,##0_-;_-* &quot;-&quot;??_-;_-@_-"/>
    <numFmt numFmtId="206" formatCode="#,##0;\-#,##0;&quot; &quot;"/>
    <numFmt numFmtId="207" formatCode="#,##0.00;\-#,##0.00;&quot; &quot;"/>
    <numFmt numFmtId="208" formatCode="#,###.00;\-#,###.00;;"/>
    <numFmt numFmtId="209" formatCode="#,##0.000;[Red]\-#,##0.000"/>
    <numFmt numFmtId="210" formatCode="&quot;Attivo&quot;;&quot;Attivo&quot;;&quot;Inattivo&quot;"/>
  </numFmts>
  <fonts count="11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sz val="2.25"/>
      <color indexed="8"/>
      <name val="Arial"/>
      <family val="2"/>
    </font>
    <font>
      <b/>
      <sz val="8"/>
      <color indexed="8"/>
      <name val="Arial"/>
      <family val="2"/>
    </font>
    <font>
      <sz val="2.75"/>
      <color indexed="8"/>
      <name val="Arial"/>
      <family val="2"/>
    </font>
    <font>
      <b/>
      <sz val="8.75"/>
      <color indexed="8"/>
      <name val="Arial"/>
      <family val="2"/>
    </font>
    <font>
      <sz val="12"/>
      <color indexed="8"/>
      <name val="Times New Roman"/>
      <family val="2"/>
    </font>
    <font>
      <sz val="11"/>
      <color indexed="8"/>
      <name val="Calibri"/>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10"/>
      <color indexed="10"/>
      <name val="Helv"/>
      <family val="0"/>
    </font>
    <font>
      <b/>
      <sz val="18"/>
      <color indexed="10"/>
      <name val="Times New Roman"/>
      <family val="1"/>
    </font>
    <font>
      <sz val="8"/>
      <color indexed="10"/>
      <name val="Helv"/>
      <family val="0"/>
    </font>
    <font>
      <sz val="8"/>
      <name val="Tahoma"/>
      <family val="2"/>
    </font>
    <font>
      <b/>
      <sz val="18"/>
      <color indexed="8"/>
      <name val="Arial"/>
      <family val="2"/>
    </font>
    <font>
      <b/>
      <sz val="12"/>
      <color indexed="8"/>
      <name val="Arial"/>
      <family val="2"/>
    </font>
    <font>
      <sz val="12"/>
      <color indexed="8"/>
      <name val="Arial"/>
      <family val="2"/>
    </font>
    <font>
      <sz val="10"/>
      <color indexed="8"/>
      <name val="Arial"/>
      <family val="2"/>
    </font>
    <font>
      <sz val="8"/>
      <color indexed="8"/>
      <name val="Arial"/>
      <family val="2"/>
    </font>
    <font>
      <sz val="9"/>
      <color indexed="8"/>
      <name val="Arial"/>
      <family val="2"/>
    </font>
    <font>
      <b/>
      <sz val="9"/>
      <color indexed="8"/>
      <name val="Arial"/>
      <family val="2"/>
    </font>
    <font>
      <sz val="12"/>
      <color theme="1"/>
      <name val="Times New Roman"/>
      <family val="2"/>
    </font>
    <font>
      <sz val="11"/>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b/>
      <sz val="10"/>
      <color rgb="FFFF0000"/>
      <name val="Helv"/>
      <family val="0"/>
    </font>
    <font>
      <b/>
      <sz val="18"/>
      <color rgb="FFFF0000"/>
      <name val="Times New Roman"/>
      <family val="1"/>
    </font>
    <font>
      <sz val="8"/>
      <color rgb="FFFF0000"/>
      <name val="Helv"/>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bgColor indexed="64"/>
      </patternFill>
    </fill>
  </fills>
  <borders count="1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style="double"/>
      <top style="thin"/>
      <bottom>
        <color indexed="63"/>
      </bottom>
    </border>
    <border>
      <left>
        <color indexed="63"/>
      </left>
      <right style="double"/>
      <top style="double"/>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double"/>
      <right style="medium"/>
      <top style="double"/>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medium"/>
      <right style="double"/>
      <top>
        <color indexed="63"/>
      </top>
      <bottom style="double"/>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style="medium"/>
      <right style="thin"/>
      <top style="thin"/>
      <bottom>
        <color indexed="63"/>
      </bottom>
    </border>
    <border>
      <left>
        <color indexed="63"/>
      </left>
      <right style="medium"/>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197" fontId="0" fillId="0" borderId="0" applyFont="0" applyFill="0" applyBorder="0" applyAlignment="0" applyProtection="0"/>
    <xf numFmtId="0" fontId="57" fillId="7" borderId="1" applyNumberFormat="0" applyAlignment="0" applyProtection="0"/>
    <xf numFmtId="0" fontId="106" fillId="0" borderId="0" applyNumberFormat="0" applyBorder="0" applyAlignment="0">
      <protection/>
    </xf>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pplyNumberFormat="0" applyFont="0" applyFill="0" applyBorder="0" applyAlignment="0" applyProtection="0"/>
    <xf numFmtId="0" fontId="106"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173"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72" fontId="4" fillId="0" borderId="0" applyFont="0" applyFill="0" applyBorder="0" applyAlignment="0" applyProtection="0"/>
    <xf numFmtId="194" fontId="47" fillId="0" borderId="0" applyFont="0" applyFill="0" applyBorder="0" applyAlignment="0" applyProtection="0"/>
    <xf numFmtId="172" fontId="4" fillId="0" borderId="0" applyFont="0" applyFill="0" applyBorder="0" applyAlignment="0" applyProtection="0"/>
  </cellStyleXfs>
  <cellXfs count="1092">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8" applyFont="1" applyBorder="1" applyAlignment="1" applyProtection="1">
      <alignment horizontal="left" vertical="top"/>
      <protection/>
    </xf>
    <xf numFmtId="0" fontId="6" fillId="0" borderId="0" xfId="68" applyFont="1" applyBorder="1" applyAlignment="1">
      <alignment horizontal="center"/>
      <protection/>
    </xf>
    <xf numFmtId="0" fontId="6" fillId="0" borderId="0" xfId="68" applyFont="1" applyBorder="1">
      <alignment/>
      <protection/>
    </xf>
    <xf numFmtId="0" fontId="6" fillId="0" borderId="0" xfId="68" applyFont="1">
      <alignment/>
      <protection/>
    </xf>
    <xf numFmtId="0" fontId="14" fillId="0" borderId="20" xfId="68" applyFont="1" applyFill="1" applyBorder="1" applyAlignment="1" applyProtection="1">
      <alignment horizontal="center" vertical="center"/>
      <protection/>
    </xf>
    <xf numFmtId="0" fontId="9" fillId="0" borderId="21" xfId="68" applyFont="1" applyFill="1" applyBorder="1" applyAlignment="1" applyProtection="1">
      <alignment horizontal="center" vertical="center"/>
      <protection/>
    </xf>
    <xf numFmtId="0" fontId="9" fillId="0" borderId="22" xfId="68" applyFont="1" applyFill="1" applyBorder="1" applyAlignment="1" applyProtection="1">
      <alignment horizontal="right" vertical="center"/>
      <protection/>
    </xf>
    <xf numFmtId="0" fontId="6" fillId="0" borderId="0" xfId="68" applyFont="1" applyAlignment="1">
      <alignment horizontal="center"/>
      <protection/>
    </xf>
    <xf numFmtId="0" fontId="16" fillId="0" borderId="0" xfId="67">
      <alignment/>
      <protection/>
    </xf>
    <xf numFmtId="0" fontId="17" fillId="0" borderId="23" xfId="67" applyFont="1" applyFill="1" applyBorder="1" applyAlignment="1">
      <alignment horizontal="centerContinuous" vertical="center" wrapText="1"/>
      <protection/>
    </xf>
    <xf numFmtId="0" fontId="6" fillId="0" borderId="24" xfId="67" applyFont="1" applyFill="1" applyBorder="1" applyAlignment="1">
      <alignment horizontal="centerContinuous" vertical="center" wrapText="1"/>
      <protection/>
    </xf>
    <xf numFmtId="0" fontId="9" fillId="0" borderId="25" xfId="67" applyFont="1" applyFill="1" applyBorder="1" applyAlignment="1" applyProtection="1">
      <alignment horizontal="center" vertical="center"/>
      <protection/>
    </xf>
    <xf numFmtId="0" fontId="18" fillId="0" borderId="26" xfId="67" applyFont="1" applyFill="1" applyBorder="1" applyAlignment="1" applyProtection="1">
      <alignment horizontal="centerContinuous" vertical="center" wrapText="1"/>
      <protection/>
    </xf>
    <xf numFmtId="0" fontId="18" fillId="0" borderId="0" xfId="67" applyFont="1" applyFill="1" applyBorder="1" applyAlignment="1" applyProtection="1">
      <alignment horizontal="centerContinuous" vertical="center" wrapText="1"/>
      <protection/>
    </xf>
    <xf numFmtId="0" fontId="18" fillId="0" borderId="27" xfId="67" applyFont="1" applyFill="1" applyBorder="1" applyAlignment="1" applyProtection="1">
      <alignment horizontal="center" vertical="center" wrapText="1"/>
      <protection/>
    </xf>
    <xf numFmtId="0" fontId="18" fillId="0" borderId="27" xfId="67" applyFont="1" applyFill="1" applyBorder="1" applyAlignment="1" applyProtection="1">
      <alignment horizontal="centerContinuous" vertical="center" wrapText="1"/>
      <protection/>
    </xf>
    <xf numFmtId="0" fontId="9" fillId="0" borderId="22" xfId="67" applyFont="1" applyFill="1" applyBorder="1" applyAlignment="1" applyProtection="1">
      <alignment horizontal="right" vertical="center"/>
      <protection/>
    </xf>
    <xf numFmtId="0" fontId="6" fillId="0" borderId="28" xfId="67" applyFont="1" applyFill="1" applyBorder="1" applyAlignment="1" applyProtection="1">
      <alignment horizontal="center"/>
      <protection/>
    </xf>
    <xf numFmtId="0" fontId="6" fillId="0" borderId="0" xfId="66" applyFont="1">
      <alignment/>
      <protection/>
    </xf>
    <xf numFmtId="0" fontId="7" fillId="0" borderId="0" xfId="66" applyFont="1">
      <alignment/>
      <protection/>
    </xf>
    <xf numFmtId="0" fontId="6" fillId="0" borderId="0" xfId="66" applyFont="1" applyAlignment="1">
      <alignment horizontal="center"/>
      <protection/>
    </xf>
    <xf numFmtId="0" fontId="6" fillId="0" borderId="10" xfId="66" applyFont="1" applyFill="1" applyBorder="1" applyAlignment="1">
      <alignment horizontal="centerContinuous"/>
      <protection/>
    </xf>
    <xf numFmtId="0" fontId="6" fillId="0" borderId="11" xfId="66" applyFont="1" applyFill="1" applyBorder="1" applyAlignment="1">
      <alignment horizontal="center"/>
      <protection/>
    </xf>
    <xf numFmtId="0" fontId="9" fillId="0" borderId="12" xfId="66" applyFont="1" applyFill="1" applyBorder="1" applyAlignment="1">
      <alignment horizontal="centerContinuous" vertical="center"/>
      <protection/>
    </xf>
    <xf numFmtId="0" fontId="6" fillId="0" borderId="12" xfId="66" applyFont="1" applyFill="1" applyBorder="1" applyAlignment="1">
      <alignment horizontal="centerContinuous" vertical="center"/>
      <protection/>
    </xf>
    <xf numFmtId="0" fontId="6" fillId="0" borderId="29" xfId="66" applyFont="1" applyFill="1" applyBorder="1" applyAlignment="1">
      <alignment horizontal="centerContinuous" vertical="center"/>
      <protection/>
    </xf>
    <xf numFmtId="0" fontId="9" fillId="0" borderId="21" xfId="66" applyFont="1" applyFill="1" applyBorder="1" applyAlignment="1" applyProtection="1">
      <alignment horizontal="center" vertical="center"/>
      <protection/>
    </xf>
    <xf numFmtId="0" fontId="6" fillId="0" borderId="30" xfId="66" applyFont="1" applyFill="1" applyBorder="1" applyAlignment="1">
      <alignment horizontal="center"/>
      <protection/>
    </xf>
    <xf numFmtId="0" fontId="19" fillId="0" borderId="31" xfId="66" applyFont="1" applyFill="1" applyBorder="1" applyAlignment="1" applyProtection="1">
      <alignment horizontal="center"/>
      <protection/>
    </xf>
    <xf numFmtId="0" fontId="19" fillId="0" borderId="32" xfId="66" applyFont="1" applyFill="1" applyBorder="1" applyAlignment="1" applyProtection="1">
      <alignment horizontal="center"/>
      <protection/>
    </xf>
    <xf numFmtId="0" fontId="19" fillId="0" borderId="33" xfId="66" applyFont="1" applyFill="1" applyBorder="1" applyAlignment="1" applyProtection="1">
      <alignment horizontal="center"/>
      <protection/>
    </xf>
    <xf numFmtId="0" fontId="9" fillId="0" borderId="22" xfId="66" applyFont="1" applyFill="1" applyBorder="1" applyAlignment="1" applyProtection="1">
      <alignment horizontal="right" vertical="center"/>
      <protection/>
    </xf>
    <xf numFmtId="0" fontId="6" fillId="0" borderId="28" xfId="66" applyFont="1" applyFill="1" applyBorder="1" applyAlignment="1" applyProtection="1">
      <alignment horizontal="center"/>
      <protection/>
    </xf>
    <xf numFmtId="0" fontId="6" fillId="0" borderId="0" xfId="65" applyFont="1">
      <alignment/>
      <protection/>
    </xf>
    <xf numFmtId="0" fontId="7" fillId="0" borderId="0" xfId="65" applyFont="1">
      <alignment/>
      <protection/>
    </xf>
    <xf numFmtId="0" fontId="6" fillId="0" borderId="0" xfId="65" applyFont="1" applyAlignment="1">
      <alignment horizontal="center"/>
      <protection/>
    </xf>
    <xf numFmtId="0" fontId="6" fillId="0" borderId="10" xfId="65" applyFont="1" applyFill="1" applyBorder="1" applyAlignment="1">
      <alignment horizontal="centerContinuous"/>
      <protection/>
    </xf>
    <xf numFmtId="0" fontId="6" fillId="0" borderId="11" xfId="65" applyFont="1" applyFill="1" applyBorder="1" applyAlignment="1">
      <alignment horizontal="center"/>
      <protection/>
    </xf>
    <xf numFmtId="0" fontId="9" fillId="0" borderId="12" xfId="65" applyFont="1" applyFill="1" applyBorder="1" applyAlignment="1">
      <alignment horizontal="centerContinuous" vertical="center"/>
      <protection/>
    </xf>
    <xf numFmtId="0" fontId="6" fillId="0" borderId="12" xfId="65" applyFont="1" applyFill="1" applyBorder="1" applyAlignment="1">
      <alignment horizontal="centerContinuous" vertical="center"/>
      <protection/>
    </xf>
    <xf numFmtId="0" fontId="6" fillId="0" borderId="29" xfId="65" applyFont="1" applyFill="1" applyBorder="1" applyAlignment="1">
      <alignment horizontal="centerContinuous" vertical="center"/>
      <protection/>
    </xf>
    <xf numFmtId="0" fontId="9" fillId="0" borderId="21" xfId="65" applyFont="1" applyFill="1" applyBorder="1" applyAlignment="1" applyProtection="1">
      <alignment horizontal="center" vertical="center"/>
      <protection/>
    </xf>
    <xf numFmtId="0" fontId="9" fillId="0" borderId="34" xfId="65" applyFont="1" applyFill="1" applyBorder="1" applyAlignment="1" applyProtection="1">
      <alignment horizontal="centerContinuous" vertical="center"/>
      <protection/>
    </xf>
    <xf numFmtId="0" fontId="6" fillId="0" borderId="30" xfId="65" applyFont="1" applyFill="1" applyBorder="1" applyAlignment="1">
      <alignment horizontal="center"/>
      <protection/>
    </xf>
    <xf numFmtId="0" fontId="19" fillId="0" borderId="31" xfId="65" applyFont="1" applyFill="1" applyBorder="1" applyAlignment="1" applyProtection="1">
      <alignment horizontal="center"/>
      <protection/>
    </xf>
    <xf numFmtId="0" fontId="19" fillId="0" borderId="32" xfId="65" applyFont="1" applyFill="1" applyBorder="1" applyAlignment="1" applyProtection="1">
      <alignment horizontal="center"/>
      <protection/>
    </xf>
    <xf numFmtId="0" fontId="19" fillId="0" borderId="33" xfId="65" applyFont="1" applyFill="1" applyBorder="1" applyAlignment="1" applyProtection="1">
      <alignment horizontal="center"/>
      <protection/>
    </xf>
    <xf numFmtId="0" fontId="9" fillId="0" borderId="22" xfId="65" applyFont="1" applyFill="1" applyBorder="1" applyAlignment="1" applyProtection="1">
      <alignment horizontal="right" vertical="center"/>
      <protection/>
    </xf>
    <xf numFmtId="0" fontId="6" fillId="0" borderId="28" xfId="65" applyFont="1" applyFill="1" applyBorder="1" applyAlignment="1" applyProtection="1">
      <alignment horizont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pplyBorder="1" applyAlignment="1" applyProtection="1">
      <alignment horizontal="left"/>
      <protection/>
    </xf>
    <xf numFmtId="0" fontId="6" fillId="0" borderId="0" xfId="64" applyFont="1">
      <alignment/>
      <protection/>
    </xf>
    <xf numFmtId="0" fontId="6" fillId="0" borderId="10" xfId="64" applyFont="1" applyFill="1" applyBorder="1" applyAlignment="1">
      <alignment horizontal="centerContinuous"/>
      <protection/>
    </xf>
    <xf numFmtId="0" fontId="6" fillId="0" borderId="11" xfId="64" applyFont="1" applyFill="1" applyBorder="1" applyAlignment="1">
      <alignment horizontal="center"/>
      <protection/>
    </xf>
    <xf numFmtId="0" fontId="9" fillId="0" borderId="12" xfId="64" applyFont="1" applyFill="1" applyBorder="1" applyAlignment="1">
      <alignment horizontal="centerContinuous" vertical="center"/>
      <protection/>
    </xf>
    <xf numFmtId="0" fontId="6" fillId="0" borderId="12" xfId="64" applyFont="1" applyFill="1" applyBorder="1" applyAlignment="1">
      <alignment horizontal="centerContinuous" vertical="center"/>
      <protection/>
    </xf>
    <xf numFmtId="0" fontId="6" fillId="0" borderId="29" xfId="64" applyFont="1" applyFill="1" applyBorder="1" applyAlignment="1">
      <alignment horizontal="centerContinuous" vertical="center"/>
      <protection/>
    </xf>
    <xf numFmtId="0" fontId="9" fillId="0" borderId="21" xfId="64" applyFont="1" applyFill="1" applyBorder="1" applyAlignment="1" applyProtection="1">
      <alignment horizontal="center" vertical="center"/>
      <protection/>
    </xf>
    <xf numFmtId="0" fontId="6" fillId="0" borderId="30" xfId="64" applyFont="1" applyFill="1" applyBorder="1" applyAlignment="1">
      <alignment horizontal="center"/>
      <protection/>
    </xf>
    <xf numFmtId="0" fontId="9" fillId="0" borderId="22" xfId="64" applyFont="1" applyFill="1" applyBorder="1" applyAlignment="1" applyProtection="1">
      <alignment horizontal="right" vertical="center"/>
      <protection/>
    </xf>
    <xf numFmtId="0" fontId="6" fillId="0" borderId="28" xfId="64" applyFont="1" applyFill="1" applyBorder="1" applyAlignment="1" applyProtection="1">
      <alignment horizontal="center"/>
      <protection/>
    </xf>
    <xf numFmtId="0" fontId="6" fillId="0" borderId="0" xfId="64" applyFont="1" applyAlignment="1">
      <alignment horizontal="center"/>
      <protection/>
    </xf>
    <xf numFmtId="0" fontId="6" fillId="0" borderId="0" xfId="63" applyFont="1">
      <alignment/>
      <protection/>
    </xf>
    <xf numFmtId="0" fontId="6" fillId="0" borderId="10" xfId="63" applyFont="1" applyFill="1" applyBorder="1" applyAlignment="1">
      <alignment horizontal="centerContinuous"/>
      <protection/>
    </xf>
    <xf numFmtId="0" fontId="6" fillId="0" borderId="11" xfId="63" applyFont="1" applyFill="1" applyBorder="1" applyAlignment="1">
      <alignment horizontal="center"/>
      <protection/>
    </xf>
    <xf numFmtId="0" fontId="6" fillId="0" borderId="12"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9" fillId="0" borderId="21" xfId="63" applyFont="1" applyFill="1" applyBorder="1" applyAlignment="1" applyProtection="1">
      <alignment horizontal="center" vertical="center"/>
      <protection/>
    </xf>
    <xf numFmtId="0" fontId="6" fillId="0" borderId="35" xfId="63" applyFont="1" applyFill="1" applyBorder="1" applyAlignment="1">
      <alignment horizontal="centerContinuous"/>
      <protection/>
    </xf>
    <xf numFmtId="0" fontId="6" fillId="0" borderId="30" xfId="63" applyFont="1" applyFill="1" applyBorder="1" applyAlignment="1">
      <alignment horizontal="center"/>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3"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6" xfId="0" applyFont="1" applyFill="1" applyBorder="1" applyAlignment="1">
      <alignment horizontal="center"/>
    </xf>
    <xf numFmtId="0" fontId="6" fillId="0" borderId="0" xfId="0" applyFont="1" applyAlignment="1">
      <alignment vertical="center"/>
    </xf>
    <xf numFmtId="0" fontId="6" fillId="0" borderId="37"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justify"/>
      <protection/>
    </xf>
    <xf numFmtId="0" fontId="22" fillId="0" borderId="0" xfId="0" applyFont="1" applyAlignment="1">
      <alignment/>
    </xf>
    <xf numFmtId="0" fontId="6" fillId="0" borderId="40" xfId="0" applyFont="1" applyFill="1" applyBorder="1" applyAlignment="1" applyProtection="1">
      <alignment horizontal="justify"/>
      <protection/>
    </xf>
    <xf numFmtId="0" fontId="0" fillId="0" borderId="0" xfId="0" applyFont="1" applyAlignment="1">
      <alignment/>
    </xf>
    <xf numFmtId="0" fontId="6" fillId="0" borderId="39" xfId="0" applyFont="1" applyFill="1" applyBorder="1" applyAlignment="1" applyProtection="1">
      <alignment horizontal="left"/>
      <protection/>
    </xf>
    <xf numFmtId="0" fontId="6" fillId="0" borderId="39" xfId="0" applyFont="1" applyFill="1" applyBorder="1" applyAlignment="1" applyProtection="1">
      <alignment horizontal="justify" wrapText="1"/>
      <protection/>
    </xf>
    <xf numFmtId="0" fontId="6" fillId="0" borderId="39" xfId="0" applyFont="1" applyFill="1" applyBorder="1" applyAlignment="1" applyProtection="1">
      <alignment wrapText="1"/>
      <protection/>
    </xf>
    <xf numFmtId="0" fontId="9" fillId="0" borderId="41"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6" fillId="0" borderId="36" xfId="0" applyFont="1" applyFill="1" applyBorder="1" applyAlignment="1" applyProtection="1">
      <alignment horizontal="left"/>
      <protection/>
    </xf>
    <xf numFmtId="0" fontId="9" fillId="0" borderId="42" xfId="65" applyFont="1" applyFill="1" applyBorder="1" applyAlignment="1">
      <alignment horizontal="centerContinuous" vertical="center"/>
      <protection/>
    </xf>
    <xf numFmtId="0" fontId="6" fillId="0" borderId="40" xfId="0" applyFont="1" applyFill="1" applyBorder="1" applyAlignment="1" applyProtection="1">
      <alignment horizontal="justify" wrapText="1"/>
      <protection/>
    </xf>
    <xf numFmtId="0" fontId="9" fillId="24" borderId="43" xfId="63" applyFont="1" applyFill="1" applyBorder="1" applyAlignment="1">
      <alignment horizontal="centerContinuous" vertical="center"/>
      <protection/>
    </xf>
    <xf numFmtId="0" fontId="6" fillId="24" borderId="12" xfId="63" applyFont="1" applyFill="1" applyBorder="1" applyAlignment="1">
      <alignment horizontal="centerContinuous" vertical="center"/>
      <protection/>
    </xf>
    <xf numFmtId="0" fontId="6" fillId="24" borderId="29" xfId="63" applyFont="1" applyFill="1" applyBorder="1" applyAlignment="1">
      <alignment horizontal="centerContinuous" vertical="center"/>
      <protection/>
    </xf>
    <xf numFmtId="0" fontId="20" fillId="24" borderId="44" xfId="63" applyFont="1" applyFill="1" applyBorder="1" applyAlignment="1" applyProtection="1">
      <alignment horizontal="centerContinuous" vertical="center" wrapText="1"/>
      <protection/>
    </xf>
    <xf numFmtId="0" fontId="20" fillId="24" borderId="42" xfId="63" applyFont="1" applyFill="1" applyBorder="1" applyAlignment="1">
      <alignment horizontal="centerContinuous" vertical="center"/>
      <protection/>
    </xf>
    <xf numFmtId="0" fontId="20" fillId="24" borderId="42" xfId="64" applyFont="1" applyFill="1" applyBorder="1" applyAlignment="1">
      <alignment horizontal="centerContinuous" vertical="center"/>
      <protection/>
    </xf>
    <xf numFmtId="0" fontId="20" fillId="24" borderId="34" xfId="64" applyFont="1" applyFill="1" applyBorder="1" applyAlignment="1" applyProtection="1">
      <alignment horizontal="centerContinuous" vertical="center"/>
      <protection/>
    </xf>
    <xf numFmtId="0" fontId="19" fillId="24" borderId="35" xfId="63" applyFont="1" applyFill="1" applyBorder="1" applyAlignment="1" applyProtection="1">
      <alignment horizontal="center"/>
      <protection/>
    </xf>
    <xf numFmtId="0" fontId="19" fillId="24" borderId="33" xfId="63" applyFont="1" applyFill="1" applyBorder="1" applyAlignment="1" applyProtection="1">
      <alignment horizontal="center"/>
      <protection/>
    </xf>
    <xf numFmtId="0" fontId="19" fillId="24" borderId="31" xfId="63" applyFont="1" applyFill="1" applyBorder="1" applyAlignment="1" applyProtection="1">
      <alignment horizontal="center"/>
      <protection/>
    </xf>
    <xf numFmtId="0" fontId="19" fillId="24" borderId="35" xfId="64" applyFont="1" applyFill="1" applyBorder="1" applyAlignment="1" applyProtection="1">
      <alignment horizontal="center"/>
      <protection/>
    </xf>
    <xf numFmtId="0" fontId="19" fillId="24" borderId="33" xfId="64" applyFont="1" applyFill="1" applyBorder="1" applyAlignment="1" applyProtection="1">
      <alignment horizontal="center"/>
      <protection/>
    </xf>
    <xf numFmtId="0" fontId="19" fillId="24" borderId="31" xfId="64" applyFont="1" applyFill="1" applyBorder="1" applyAlignment="1" applyProtection="1">
      <alignment horizontal="center"/>
      <protection/>
    </xf>
    <xf numFmtId="0" fontId="6" fillId="0" borderId="45" xfId="0" applyFont="1" applyFill="1" applyBorder="1" applyAlignment="1" applyProtection="1">
      <alignment horizontal="center"/>
      <protection/>
    </xf>
    <xf numFmtId="0" fontId="6" fillId="0" borderId="46" xfId="0" applyFont="1" applyFill="1" applyBorder="1" applyAlignment="1" applyProtection="1">
      <alignment horizontal="left"/>
      <protection/>
    </xf>
    <xf numFmtId="0" fontId="9" fillId="0" borderId="47"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6" applyFont="1" applyFill="1" applyBorder="1" applyAlignment="1" applyProtection="1">
      <alignment horizontal="right" vertical="center"/>
      <protection/>
    </xf>
    <xf numFmtId="0" fontId="6" fillId="0" borderId="0" xfId="66" applyFont="1" applyFill="1" applyBorder="1" applyAlignment="1" applyProtection="1">
      <alignment horizontal="center"/>
      <protection/>
    </xf>
    <xf numFmtId="0" fontId="6" fillId="24" borderId="0" xfId="66" applyFont="1" applyFill="1" applyBorder="1">
      <alignment/>
      <protection/>
    </xf>
    <xf numFmtId="0" fontId="16" fillId="0" borderId="48"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49" xfId="0" applyFont="1" applyFill="1" applyBorder="1" applyAlignment="1" applyProtection="1">
      <alignment horizontal="center"/>
      <protection/>
    </xf>
    <xf numFmtId="0" fontId="6" fillId="0" borderId="0" xfId="0" applyFont="1" applyAlignment="1">
      <alignment textRotation="255"/>
    </xf>
    <xf numFmtId="0" fontId="9" fillId="0" borderId="50" xfId="0" applyFont="1" applyFill="1" applyBorder="1" applyAlignment="1" applyProtection="1">
      <alignment horizontal="right"/>
      <protection/>
    </xf>
    <xf numFmtId="0" fontId="9" fillId="0" borderId="51" xfId="66" applyFont="1" applyFill="1" applyBorder="1" applyAlignment="1" applyProtection="1">
      <alignment horizontal="center" vertical="center"/>
      <protection/>
    </xf>
    <xf numFmtId="0" fontId="9" fillId="0" borderId="51" xfId="66" applyFont="1" applyFill="1" applyBorder="1" applyAlignment="1" applyProtection="1">
      <alignment vertical="center"/>
      <protection/>
    </xf>
    <xf numFmtId="0" fontId="28" fillId="0" borderId="28" xfId="63" applyFont="1" applyFill="1" applyBorder="1" applyAlignment="1" applyProtection="1">
      <alignment horizontal="center"/>
      <protection/>
    </xf>
    <xf numFmtId="0" fontId="28" fillId="0" borderId="0" xfId="0" applyFont="1" applyAlignment="1">
      <alignment horizontal="center"/>
    </xf>
    <xf numFmtId="0" fontId="28" fillId="0" borderId="0" xfId="63" applyFont="1" applyAlignment="1">
      <alignment horizontal="center"/>
      <protection/>
    </xf>
    <xf numFmtId="0" fontId="16" fillId="0" borderId="52" xfId="0" applyFont="1" applyFill="1" applyBorder="1" applyAlignment="1" applyProtection="1">
      <alignment horizontal="center"/>
      <protection/>
    </xf>
    <xf numFmtId="0" fontId="16" fillId="0" borderId="53" xfId="0" applyFont="1" applyFill="1" applyBorder="1" applyAlignment="1" applyProtection="1">
      <alignment horizontal="center"/>
      <protection/>
    </xf>
    <xf numFmtId="0" fontId="16" fillId="0" borderId="54" xfId="0" applyFont="1" applyFill="1" applyBorder="1" applyAlignment="1" applyProtection="1">
      <alignment horizontal="center"/>
      <protection/>
    </xf>
    <xf numFmtId="0" fontId="6" fillId="0" borderId="40" xfId="0" applyFont="1" applyFill="1" applyBorder="1" applyAlignment="1" applyProtection="1">
      <alignment wrapText="1"/>
      <protection/>
    </xf>
    <xf numFmtId="0" fontId="6" fillId="0" borderId="46" xfId="0" applyFont="1" applyFill="1" applyBorder="1" applyAlignment="1" applyProtection="1">
      <alignment horizontal="justify" wrapText="1"/>
      <protection/>
    </xf>
    <xf numFmtId="0" fontId="6" fillId="0" borderId="55" xfId="0" applyFont="1" applyFill="1" applyBorder="1" applyAlignment="1" applyProtection="1">
      <alignment horizontal="center"/>
      <protection/>
    </xf>
    <xf numFmtId="0" fontId="6" fillId="0" borderId="36" xfId="0" applyFont="1" applyBorder="1" applyAlignment="1">
      <alignment horizontal="center"/>
    </xf>
    <xf numFmtId="0" fontId="9" fillId="0" borderId="36" xfId="0" applyFont="1" applyBorder="1" applyAlignment="1">
      <alignment horizontal="center"/>
    </xf>
    <xf numFmtId="0" fontId="9" fillId="0" borderId="36" xfId="0" applyFont="1" applyBorder="1" applyAlignment="1">
      <alignment horizontal="center" wrapText="1"/>
    </xf>
    <xf numFmtId="0" fontId="6" fillId="0" borderId="36" xfId="0" applyFont="1" applyBorder="1" applyAlignment="1">
      <alignment/>
    </xf>
    <xf numFmtId="0" fontId="14"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wrapText="1"/>
      <protection/>
    </xf>
    <xf numFmtId="0" fontId="9" fillId="0" borderId="36" xfId="0" applyFont="1" applyBorder="1" applyAlignment="1">
      <alignment horizontal="center" vertical="center" wrapText="1"/>
    </xf>
    <xf numFmtId="0" fontId="14" fillId="0" borderId="48" xfId="0" applyFont="1" applyBorder="1" applyAlignment="1">
      <alignment horizontal="center" wrapText="1"/>
    </xf>
    <xf numFmtId="0" fontId="15" fillId="0" borderId="36" xfId="0" applyFont="1" applyFill="1" applyBorder="1" applyAlignment="1" applyProtection="1">
      <alignment horizontal="center"/>
      <protection/>
    </xf>
    <xf numFmtId="0" fontId="9" fillId="0" borderId="48" xfId="0" applyFont="1" applyBorder="1" applyAlignment="1">
      <alignment horizontal="center" vertical="center" wrapText="1"/>
    </xf>
    <xf numFmtId="0" fontId="8" fillId="0" borderId="36" xfId="0" applyFont="1" applyBorder="1" applyAlignment="1">
      <alignment horizontal="center" wrapText="1"/>
    </xf>
    <xf numFmtId="0" fontId="14" fillId="0" borderId="36" xfId="0" applyFont="1" applyBorder="1" applyAlignment="1">
      <alignment horizontal="center"/>
    </xf>
    <xf numFmtId="0" fontId="14" fillId="0" borderId="36" xfId="0" applyFont="1" applyBorder="1" applyAlignment="1">
      <alignment horizontal="center" wrapText="1"/>
    </xf>
    <xf numFmtId="0" fontId="6" fillId="0" borderId="56" xfId="0" applyFont="1" applyFill="1" applyBorder="1" applyAlignment="1">
      <alignment horizontal="center"/>
    </xf>
    <xf numFmtId="0" fontId="15" fillId="0" borderId="36" xfId="0" applyFont="1" applyBorder="1" applyAlignment="1">
      <alignment/>
    </xf>
    <xf numFmtId="0" fontId="15" fillId="0" borderId="0" xfId="0" applyFont="1" applyAlignment="1">
      <alignment/>
    </xf>
    <xf numFmtId="0" fontId="14" fillId="0" borderId="36"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6"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6" xfId="0" applyFont="1" applyFill="1" applyBorder="1" applyAlignment="1" applyProtection="1">
      <alignment horizontal="left"/>
      <protection/>
    </xf>
    <xf numFmtId="0" fontId="6" fillId="0" borderId="57" xfId="0" applyFont="1" applyFill="1" applyBorder="1" applyAlignment="1" applyProtection="1">
      <alignment horizontal="left"/>
      <protection/>
    </xf>
    <xf numFmtId="3" fontId="9" fillId="0" borderId="58" xfId="0" applyNumberFormat="1" applyFont="1" applyBorder="1" applyAlignment="1">
      <alignment horizontal="center"/>
    </xf>
    <xf numFmtId="3" fontId="6" fillId="24" borderId="36" xfId="0" applyNumberFormat="1" applyFont="1" applyFill="1" applyBorder="1" applyAlignment="1">
      <alignment horizontal="center"/>
    </xf>
    <xf numFmtId="3" fontId="6" fillId="24" borderId="49" xfId="0" applyNumberFormat="1" applyFont="1" applyFill="1" applyBorder="1" applyAlignment="1">
      <alignment horizontal="center"/>
    </xf>
    <xf numFmtId="0" fontId="9" fillId="0" borderId="55" xfId="0" applyFont="1" applyFill="1" applyBorder="1" applyAlignment="1" applyProtection="1">
      <alignment horizontal="center"/>
      <protection/>
    </xf>
    <xf numFmtId="0" fontId="9" fillId="0" borderId="59" xfId="0" applyFont="1" applyFill="1" applyBorder="1" applyAlignment="1" applyProtection="1">
      <alignment horizontal="center"/>
      <protection/>
    </xf>
    <xf numFmtId="0" fontId="9" fillId="0" borderId="60" xfId="0" applyFont="1" applyFill="1" applyBorder="1" applyAlignment="1" applyProtection="1">
      <alignment horizontal="center"/>
      <protection/>
    </xf>
    <xf numFmtId="3" fontId="6" fillId="0" borderId="61" xfId="0" applyNumberFormat="1" applyFont="1" applyFill="1" applyBorder="1" applyAlignment="1" applyProtection="1">
      <alignment/>
      <protection locked="0"/>
    </xf>
    <xf numFmtId="3" fontId="6" fillId="0" borderId="62" xfId="0" applyNumberFormat="1" applyFont="1" applyFill="1" applyBorder="1" applyAlignment="1" applyProtection="1">
      <alignment/>
      <protection locked="0"/>
    </xf>
    <xf numFmtId="4" fontId="6" fillId="0" borderId="61" xfId="0" applyNumberFormat="1" applyFont="1" applyFill="1" applyBorder="1" applyAlignment="1" applyProtection="1">
      <alignment/>
      <protection locked="0"/>
    </xf>
    <xf numFmtId="3" fontId="6" fillId="0" borderId="63" xfId="0" applyNumberFormat="1" applyFont="1" applyFill="1" applyBorder="1" applyAlignment="1" applyProtection="1">
      <alignment/>
      <protection locked="0"/>
    </xf>
    <xf numFmtId="3" fontId="6" fillId="0" borderId="64"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3" fontId="6" fillId="0" borderId="65" xfId="0" applyNumberFormat="1" applyFont="1" applyBorder="1" applyAlignment="1" applyProtection="1">
      <alignment/>
      <protection locked="0"/>
    </xf>
    <xf numFmtId="3" fontId="16" fillId="0" borderId="66" xfId="0" applyNumberFormat="1" applyFont="1" applyFill="1" applyBorder="1" applyAlignment="1" applyProtection="1">
      <alignment/>
      <protection locked="0"/>
    </xf>
    <xf numFmtId="3" fontId="16" fillId="0" borderId="67" xfId="0" applyNumberFormat="1" applyFont="1" applyFill="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4" xfId="0" applyFont="1" applyFill="1" applyBorder="1" applyAlignment="1">
      <alignment horizontal="center" vertical="center"/>
    </xf>
    <xf numFmtId="0" fontId="6" fillId="0" borderId="75" xfId="0" applyFont="1" applyFill="1" applyBorder="1" applyAlignment="1" applyProtection="1">
      <alignment horizontal="center"/>
      <protection/>
    </xf>
    <xf numFmtId="3" fontId="6" fillId="0" borderId="18" xfId="63" applyNumberFormat="1" applyFont="1" applyFill="1" applyBorder="1" applyProtection="1">
      <alignment/>
      <protection locked="0"/>
    </xf>
    <xf numFmtId="3" fontId="6" fillId="0" borderId="76" xfId="63" applyNumberFormat="1" applyFont="1" applyFill="1" applyBorder="1" applyProtection="1">
      <alignment/>
      <protection locked="0"/>
    </xf>
    <xf numFmtId="3" fontId="6" fillId="0" borderId="61" xfId="63" applyNumberFormat="1" applyFont="1" applyFill="1" applyBorder="1" applyProtection="1">
      <alignment/>
      <protection locked="0"/>
    </xf>
    <xf numFmtId="3" fontId="6" fillId="0" borderId="18" xfId="64" applyNumberFormat="1" applyFont="1" applyFill="1" applyBorder="1" applyProtection="1">
      <alignment/>
      <protection locked="0"/>
    </xf>
    <xf numFmtId="3" fontId="6" fillId="0" borderId="76" xfId="64" applyNumberFormat="1" applyFont="1" applyFill="1" applyBorder="1" applyProtection="1">
      <alignment/>
      <protection locked="0"/>
    </xf>
    <xf numFmtId="3" fontId="6" fillId="0" borderId="61" xfId="64" applyNumberFormat="1" applyFont="1" applyFill="1" applyBorder="1" applyProtection="1">
      <alignment/>
      <protection locked="0"/>
    </xf>
    <xf numFmtId="0" fontId="6" fillId="0" borderId="77" xfId="0" applyFont="1" applyFill="1" applyBorder="1" applyAlignment="1" applyProtection="1">
      <alignment horizontal="center"/>
      <protection/>
    </xf>
    <xf numFmtId="3" fontId="6" fillId="0" borderId="45" xfId="63" applyNumberFormat="1" applyFont="1" applyFill="1" applyBorder="1" applyProtection="1">
      <alignment/>
      <protection locked="0"/>
    </xf>
    <xf numFmtId="3" fontId="6" fillId="0" borderId="78" xfId="63" applyNumberFormat="1" applyFont="1" applyFill="1" applyBorder="1" applyProtection="1">
      <alignment/>
      <protection locked="0"/>
    </xf>
    <xf numFmtId="3" fontId="6" fillId="0" borderId="79" xfId="63" applyNumberFormat="1" applyFont="1" applyFill="1" applyBorder="1" applyProtection="1">
      <alignment/>
      <protection locked="0"/>
    </xf>
    <xf numFmtId="3" fontId="6" fillId="0" borderId="80" xfId="63" applyNumberFormat="1" applyFont="1" applyFill="1" applyBorder="1" applyProtection="1">
      <alignment/>
      <protection locked="0"/>
    </xf>
    <xf numFmtId="3" fontId="6" fillId="0" borderId="61" xfId="65" applyNumberFormat="1" applyFont="1" applyFill="1" applyBorder="1" applyProtection="1">
      <alignment/>
      <protection locked="0"/>
    </xf>
    <xf numFmtId="3" fontId="6" fillId="0" borderId="45" xfId="65" applyNumberFormat="1" applyFont="1" applyFill="1" applyBorder="1" applyProtection="1">
      <alignment/>
      <protection locked="0"/>
    </xf>
    <xf numFmtId="3" fontId="6" fillId="0" borderId="76" xfId="65" applyNumberFormat="1" applyFont="1" applyFill="1" applyBorder="1" applyProtection="1">
      <alignment/>
      <protection locked="0"/>
    </xf>
    <xf numFmtId="3" fontId="6" fillId="0" borderId="55" xfId="65" applyNumberFormat="1" applyFont="1" applyFill="1" applyBorder="1" applyProtection="1">
      <alignment/>
      <protection locked="0"/>
    </xf>
    <xf numFmtId="3" fontId="6" fillId="0" borderId="78" xfId="65" applyNumberFormat="1" applyFont="1" applyFill="1" applyBorder="1" applyProtection="1">
      <alignment/>
      <protection locked="0"/>
    </xf>
    <xf numFmtId="3" fontId="6" fillId="0" borderId="17" xfId="65" applyNumberFormat="1" applyFont="1" applyFill="1" applyBorder="1" applyProtection="1">
      <alignment/>
      <protection locked="0"/>
    </xf>
    <xf numFmtId="3" fontId="6" fillId="0" borderId="81" xfId="65" applyNumberFormat="1" applyFont="1" applyFill="1" applyBorder="1" applyProtection="1">
      <alignment/>
      <protection locked="0"/>
    </xf>
    <xf numFmtId="3" fontId="6" fillId="0" borderId="82" xfId="65" applyNumberFormat="1" applyFont="1" applyFill="1" applyBorder="1" applyProtection="1">
      <alignment/>
      <protection locked="0"/>
    </xf>
    <xf numFmtId="3" fontId="6" fillId="0" borderId="75" xfId="65" applyNumberFormat="1" applyFont="1" applyFill="1" applyBorder="1" applyProtection="1">
      <alignment/>
      <protection locked="0"/>
    </xf>
    <xf numFmtId="3" fontId="6" fillId="0" borderId="83" xfId="65" applyNumberFormat="1" applyFont="1" applyFill="1" applyBorder="1" applyProtection="1">
      <alignment/>
      <protection locked="0"/>
    </xf>
    <xf numFmtId="3" fontId="6" fillId="0" borderId="59" xfId="65" applyNumberFormat="1" applyFont="1" applyFill="1" applyBorder="1" applyProtection="1">
      <alignment/>
      <protection locked="0"/>
    </xf>
    <xf numFmtId="3" fontId="6" fillId="0" borderId="56" xfId="65" applyNumberFormat="1" applyFont="1" applyFill="1" applyBorder="1" applyProtection="1">
      <alignment/>
      <protection locked="0"/>
    </xf>
    <xf numFmtId="3" fontId="6" fillId="0" borderId="84" xfId="65"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5" xfId="0" applyFont="1" applyFill="1" applyBorder="1" applyAlignment="1" applyProtection="1">
      <alignment horizontal="center" textRotation="255" wrapText="1"/>
      <protection/>
    </xf>
    <xf numFmtId="0" fontId="22" fillId="0" borderId="86" xfId="0" applyFont="1" applyFill="1" applyBorder="1" applyAlignment="1" applyProtection="1">
      <alignment horizontal="center" textRotation="255" wrapText="1"/>
      <protection/>
    </xf>
    <xf numFmtId="0" fontId="22" fillId="0" borderId="86" xfId="0" applyFont="1" applyFill="1" applyBorder="1" applyAlignment="1" applyProtection="1" quotePrefix="1">
      <alignment horizontal="center" textRotation="255" wrapText="1"/>
      <protection/>
    </xf>
    <xf numFmtId="3" fontId="6" fillId="0" borderId="78" xfId="0" applyNumberFormat="1" applyFont="1" applyBorder="1" applyAlignment="1" applyProtection="1">
      <alignment/>
      <protection locked="0"/>
    </xf>
    <xf numFmtId="3" fontId="6" fillId="0" borderId="78"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45"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36" xfId="0" applyNumberFormat="1" applyFont="1" applyFill="1" applyBorder="1" applyAlignment="1" applyProtection="1">
      <alignment/>
      <protection locked="0"/>
    </xf>
    <xf numFmtId="3" fontId="6" fillId="0" borderId="56" xfId="0" applyNumberFormat="1" applyFont="1" applyFill="1" applyBorder="1" applyAlignment="1" applyProtection="1">
      <alignment/>
      <protection locked="0"/>
    </xf>
    <xf numFmtId="3" fontId="6" fillId="0" borderId="75" xfId="0" applyNumberFormat="1" applyFont="1" applyFill="1" applyBorder="1" applyAlignment="1" applyProtection="1">
      <alignment/>
      <protection locked="0"/>
    </xf>
    <xf numFmtId="3" fontId="6" fillId="0" borderId="87" xfId="0" applyNumberFormat="1" applyFont="1" applyFill="1" applyBorder="1" applyAlignment="1" applyProtection="1">
      <alignment/>
      <protection locked="0"/>
    </xf>
    <xf numFmtId="3" fontId="6" fillId="0" borderId="53" xfId="0" applyNumberFormat="1" applyFont="1" applyFill="1" applyBorder="1" applyAlignment="1" applyProtection="1">
      <alignment/>
      <protection locked="0"/>
    </xf>
    <xf numFmtId="3" fontId="6" fillId="0" borderId="61" xfId="66" applyNumberFormat="1" applyFont="1" applyFill="1" applyBorder="1" applyProtection="1">
      <alignment/>
      <protection locked="0"/>
    </xf>
    <xf numFmtId="3" fontId="6" fillId="0" borderId="45" xfId="66" applyNumberFormat="1" applyFont="1" applyFill="1" applyBorder="1" applyProtection="1">
      <alignment/>
      <protection locked="0"/>
    </xf>
    <xf numFmtId="3" fontId="6" fillId="0" borderId="76" xfId="66" applyNumberFormat="1" applyFont="1" applyFill="1" applyBorder="1" applyProtection="1">
      <alignment/>
      <protection locked="0"/>
    </xf>
    <xf numFmtId="3" fontId="6" fillId="0" borderId="55" xfId="66" applyNumberFormat="1" applyFont="1" applyFill="1" applyBorder="1" applyProtection="1">
      <alignment/>
      <protection locked="0"/>
    </xf>
    <xf numFmtId="3" fontId="6" fillId="0" borderId="78" xfId="66" applyNumberFormat="1" applyFont="1" applyFill="1" applyBorder="1" applyProtection="1">
      <alignment/>
      <protection locked="0"/>
    </xf>
    <xf numFmtId="3" fontId="6" fillId="0" borderId="77" xfId="66" applyNumberFormat="1" applyFont="1" applyFill="1" applyBorder="1" applyProtection="1">
      <alignment/>
      <protection locked="0"/>
    </xf>
    <xf numFmtId="0" fontId="9" fillId="0" borderId="11" xfId="67" applyFont="1" applyFill="1" applyBorder="1" applyAlignment="1">
      <alignment horizontal="center"/>
      <protection/>
    </xf>
    <xf numFmtId="0" fontId="9" fillId="0" borderId="88"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89"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7" xfId="0" applyFont="1" applyBorder="1" applyAlignment="1">
      <alignment/>
    </xf>
    <xf numFmtId="3" fontId="6" fillId="0" borderId="90" xfId="68" applyNumberFormat="1" applyFont="1" applyFill="1" applyBorder="1" applyProtection="1">
      <alignment/>
      <protection locked="0"/>
    </xf>
    <xf numFmtId="3" fontId="6" fillId="0" borderId="77" xfId="68" applyNumberFormat="1" applyFont="1" applyFill="1" applyBorder="1" applyProtection="1">
      <alignment/>
      <protection locked="0"/>
    </xf>
    <xf numFmtId="3" fontId="6" fillId="0" borderId="80" xfId="68" applyNumberFormat="1" applyFont="1" applyFill="1" applyBorder="1" applyProtection="1">
      <alignment/>
      <protection locked="0"/>
    </xf>
    <xf numFmtId="3" fontId="6" fillId="0" borderId="75" xfId="68" applyNumberFormat="1" applyFont="1" applyFill="1" applyBorder="1" applyProtection="1">
      <alignment/>
      <protection locked="0"/>
    </xf>
    <xf numFmtId="0" fontId="18" fillId="0" borderId="79" xfId="68" applyFont="1" applyFill="1" applyBorder="1" applyAlignment="1" applyProtection="1">
      <alignment horizontal="centerContinuous" vertical="center"/>
      <protection/>
    </xf>
    <xf numFmtId="0" fontId="14" fillId="0" borderId="10" xfId="67" applyFont="1" applyFill="1" applyBorder="1" applyAlignment="1">
      <alignment horizontal="centerContinuous"/>
      <protection/>
    </xf>
    <xf numFmtId="0" fontId="14" fillId="0" borderId="91" xfId="66" applyFont="1" applyFill="1" applyBorder="1" applyAlignment="1" applyProtection="1">
      <alignment horizontal="center" vertical="center"/>
      <protection/>
    </xf>
    <xf numFmtId="0" fontId="14" fillId="0" borderId="91" xfId="65" applyFont="1" applyFill="1" applyBorder="1" applyAlignment="1" applyProtection="1">
      <alignment horizontal="center" vertical="center"/>
      <protection/>
    </xf>
    <xf numFmtId="0" fontId="14" fillId="0" borderId="91" xfId="64" applyFont="1" applyFill="1" applyBorder="1" applyAlignment="1" applyProtection="1">
      <alignment horizontal="center" vertical="center"/>
      <protection/>
    </xf>
    <xf numFmtId="0" fontId="14" fillId="0" borderId="91" xfId="63" applyFont="1" applyFill="1" applyBorder="1" applyAlignment="1" applyProtection="1">
      <alignment horizontal="center" vertical="center"/>
      <protection/>
    </xf>
    <xf numFmtId="0" fontId="14" fillId="0" borderId="21" xfId="63" applyFont="1" applyFill="1" applyBorder="1" applyAlignment="1" applyProtection="1">
      <alignment horizontal="center" vertical="center"/>
      <protection/>
    </xf>
    <xf numFmtId="0" fontId="15" fillId="0" borderId="30" xfId="63" applyFont="1" applyFill="1" applyBorder="1" applyAlignment="1">
      <alignment horizontal="center"/>
      <protection/>
    </xf>
    <xf numFmtId="0" fontId="15" fillId="0" borderId="92" xfId="0" applyFont="1" applyFill="1" applyBorder="1" applyAlignment="1" applyProtection="1">
      <alignment horizontal="center"/>
      <protection/>
    </xf>
    <xf numFmtId="0" fontId="15" fillId="0" borderId="93" xfId="0" applyFont="1" applyFill="1" applyBorder="1" applyAlignment="1" applyProtection="1">
      <alignment horizontal="center"/>
      <protection/>
    </xf>
    <xf numFmtId="0" fontId="19" fillId="0" borderId="94" xfId="68" applyFont="1" applyFill="1" applyBorder="1" applyAlignment="1" applyProtection="1">
      <alignment horizontal="center"/>
      <protection/>
    </xf>
    <xf numFmtId="0" fontId="19" fillId="0" borderId="25" xfId="68" applyFont="1" applyFill="1" applyBorder="1" applyAlignment="1" applyProtection="1">
      <alignment horizontal="center"/>
      <protection/>
    </xf>
    <xf numFmtId="0" fontId="19" fillId="0" borderId="0" xfId="68"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5" xfId="0" applyFont="1" applyFill="1" applyBorder="1" applyAlignment="1" applyProtection="1">
      <alignment horizontal="center"/>
      <protection/>
    </xf>
    <xf numFmtId="0" fontId="9" fillId="0" borderId="96" xfId="0" applyFont="1" applyFill="1" applyBorder="1" applyAlignment="1" applyProtection="1">
      <alignment horizontal="center" vertical="center"/>
      <protection/>
    </xf>
    <xf numFmtId="0" fontId="9" fillId="0" borderId="97" xfId="0" applyFont="1" applyFill="1" applyBorder="1" applyAlignment="1" applyProtection="1">
      <alignment horizontal="centerContinuous" vertical="center" wrapText="1"/>
      <protection/>
    </xf>
    <xf numFmtId="0" fontId="5" fillId="0" borderId="98" xfId="68" applyFont="1" applyBorder="1" applyAlignment="1" applyProtection="1">
      <alignment horizontal="left" vertical="top"/>
      <protection/>
    </xf>
    <xf numFmtId="0" fontId="9" fillId="0" borderId="50" xfId="63" applyFont="1" applyBorder="1" applyAlignment="1">
      <alignment horizontal="right"/>
      <protection/>
    </xf>
    <xf numFmtId="0" fontId="9" fillId="0" borderId="73" xfId="0" applyFont="1" applyFill="1" applyBorder="1" applyAlignment="1" applyProtection="1">
      <alignment horizontal="right" vertical="center"/>
      <protection/>
    </xf>
    <xf numFmtId="0" fontId="9" fillId="0" borderId="66"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8" applyFont="1" applyBorder="1" applyAlignment="1">
      <alignment horizontal="center"/>
      <protection/>
    </xf>
    <xf numFmtId="0" fontId="9" fillId="0" borderId="14" xfId="68" applyFont="1" applyBorder="1" applyAlignment="1">
      <alignment horizontal="centerContinuous" vertical="center"/>
      <protection/>
    </xf>
    <xf numFmtId="0" fontId="9" fillId="0" borderId="37" xfId="68" applyFont="1" applyBorder="1" applyAlignment="1">
      <alignment horizontal="centerContinuous" vertical="center"/>
      <protection/>
    </xf>
    <xf numFmtId="0" fontId="9" fillId="0" borderId="14" xfId="63" applyFont="1" applyFill="1" applyBorder="1" applyAlignment="1">
      <alignment horizontal="centerContinuous" vertical="center"/>
      <protection/>
    </xf>
    <xf numFmtId="0" fontId="8" fillId="0" borderId="99" xfId="0" applyFont="1" applyFill="1" applyBorder="1" applyAlignment="1" applyProtection="1">
      <alignment horizontal="left" vertical="center" wrapText="1"/>
      <protection/>
    </xf>
    <xf numFmtId="0" fontId="6" fillId="0" borderId="98" xfId="0" applyFont="1" applyFill="1" applyBorder="1" applyAlignment="1">
      <alignment horizontal="centerContinuous"/>
    </xf>
    <xf numFmtId="0" fontId="8" fillId="0" borderId="100"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91" xfId="0" applyFont="1" applyFill="1" applyBorder="1" applyAlignment="1" applyProtection="1">
      <alignment horizontal="centerContinuous" vertical="center" wrapText="1"/>
      <protection/>
    </xf>
    <xf numFmtId="0" fontId="8" fillId="0" borderId="101" xfId="0" applyFont="1" applyFill="1" applyBorder="1" applyAlignment="1">
      <alignment horizontal="center" vertical="center"/>
    </xf>
    <xf numFmtId="0" fontId="9" fillId="0" borderId="95"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6" xfId="0" applyFont="1" applyFill="1" applyBorder="1" applyAlignment="1" applyProtection="1">
      <alignment horizontal="center"/>
      <protection/>
    </xf>
    <xf numFmtId="0" fontId="21" fillId="0" borderId="0" xfId="0" applyFont="1" applyAlignment="1">
      <alignment horizontal="left"/>
    </xf>
    <xf numFmtId="38" fontId="6" fillId="0" borderId="48" xfId="47" applyNumberFormat="1" applyFont="1" applyBorder="1" applyAlignment="1">
      <alignment/>
    </xf>
    <xf numFmtId="38" fontId="6" fillId="0" borderId="36" xfId="47" applyNumberFormat="1" applyFont="1" applyBorder="1" applyAlignment="1">
      <alignment/>
    </xf>
    <xf numFmtId="38" fontId="6" fillId="0" borderId="59" xfId="47" applyNumberFormat="1" applyFont="1" applyBorder="1" applyAlignment="1">
      <alignment/>
    </xf>
    <xf numFmtId="0" fontId="6" fillId="0" borderId="36" xfId="0" applyFont="1" applyBorder="1" applyAlignment="1">
      <alignment horizontal="center"/>
    </xf>
    <xf numFmtId="0" fontId="6" fillId="0" borderId="48" xfId="0" applyFont="1" applyFill="1" applyBorder="1" applyAlignment="1" applyProtection="1">
      <alignment horizontal="center"/>
      <protection/>
    </xf>
    <xf numFmtId="3" fontId="6" fillId="0" borderId="61" xfId="0" applyNumberFormat="1" applyFont="1" applyFill="1" applyBorder="1" applyAlignment="1" applyProtection="1">
      <alignment/>
      <protection locked="0"/>
    </xf>
    <xf numFmtId="3" fontId="6" fillId="24" borderId="61" xfId="0" applyNumberFormat="1" applyFont="1" applyFill="1" applyBorder="1" applyAlignment="1" applyProtection="1">
      <alignment/>
      <protection locked="0"/>
    </xf>
    <xf numFmtId="3" fontId="6" fillId="24" borderId="45" xfId="0" applyNumberFormat="1" applyFont="1" applyFill="1" applyBorder="1" applyAlignment="1" applyProtection="1">
      <alignment/>
      <protection locked="0"/>
    </xf>
    <xf numFmtId="3" fontId="6" fillId="24" borderId="75" xfId="0" applyNumberFormat="1" applyFont="1" applyFill="1" applyBorder="1" applyAlignment="1" applyProtection="1">
      <alignment/>
      <protection locked="0"/>
    </xf>
    <xf numFmtId="0" fontId="31" fillId="0" borderId="98" xfId="0" applyFont="1" applyBorder="1" applyAlignment="1">
      <alignment horizontal="right" vertical="center" wrapText="1"/>
    </xf>
    <xf numFmtId="3" fontId="6" fillId="0" borderId="16" xfId="67" applyNumberFormat="1" applyFont="1" applyFill="1" applyBorder="1" applyAlignment="1" applyProtection="1">
      <alignment/>
      <protection locked="0"/>
    </xf>
    <xf numFmtId="3" fontId="6" fillId="0" borderId="102" xfId="67" applyNumberFormat="1" applyFont="1" applyFill="1" applyBorder="1" applyAlignment="1" applyProtection="1">
      <alignment/>
      <protection locked="0"/>
    </xf>
    <xf numFmtId="3" fontId="6" fillId="0" borderId="77" xfId="67" applyNumberFormat="1" applyFont="1" applyFill="1" applyBorder="1" applyAlignment="1" applyProtection="1">
      <alignment/>
      <protection locked="0"/>
    </xf>
    <xf numFmtId="3" fontId="6" fillId="0" borderId="103" xfId="67" applyNumberFormat="1" applyFont="1" applyFill="1" applyBorder="1" applyAlignment="1" applyProtection="1">
      <alignment/>
      <protection locked="0"/>
    </xf>
    <xf numFmtId="3" fontId="6" fillId="0" borderId="17" xfId="67" applyNumberFormat="1" applyFont="1" applyFill="1" applyBorder="1" applyAlignment="1" applyProtection="1">
      <alignment/>
      <protection locked="0"/>
    </xf>
    <xf numFmtId="3" fontId="6" fillId="0" borderId="61" xfId="67" applyNumberFormat="1" applyFont="1" applyFill="1" applyBorder="1" applyAlignment="1" applyProtection="1">
      <alignment/>
      <protection locked="0"/>
    </xf>
    <xf numFmtId="3" fontId="6" fillId="0" borderId="55" xfId="67" applyNumberFormat="1" applyFont="1" applyFill="1" applyBorder="1" applyAlignment="1" applyProtection="1">
      <alignment/>
      <protection locked="0"/>
    </xf>
    <xf numFmtId="3" fontId="6" fillId="0" borderId="45" xfId="67" applyNumberFormat="1" applyFont="1" applyFill="1" applyBorder="1" applyAlignment="1" applyProtection="1">
      <alignment/>
      <protection locked="0"/>
    </xf>
    <xf numFmtId="3" fontId="6" fillId="0" borderId="78" xfId="67" applyNumberFormat="1" applyFont="1" applyFill="1" applyBorder="1" applyAlignment="1" applyProtection="1">
      <alignment/>
      <protection locked="0"/>
    </xf>
    <xf numFmtId="3" fontId="6" fillId="0" borderId="81" xfId="67" applyNumberFormat="1" applyFont="1" applyFill="1" applyBorder="1" applyAlignment="1" applyProtection="1">
      <alignment/>
      <protection locked="0"/>
    </xf>
    <xf numFmtId="3" fontId="6" fillId="24" borderId="36" xfId="0" applyNumberFormat="1" applyFont="1" applyFill="1" applyBorder="1" applyAlignment="1">
      <alignment/>
    </xf>
    <xf numFmtId="3" fontId="6" fillId="0" borderId="36" xfId="0" applyNumberFormat="1" applyFont="1" applyFill="1" applyBorder="1" applyAlignment="1">
      <alignment/>
    </xf>
    <xf numFmtId="40" fontId="6" fillId="0" borderId="36" xfId="47" applyFont="1" applyBorder="1" applyAlignment="1">
      <alignment/>
    </xf>
    <xf numFmtId="38" fontId="6" fillId="0" borderId="36" xfId="47" applyNumberFormat="1" applyFont="1" applyBorder="1" applyAlignment="1">
      <alignment/>
    </xf>
    <xf numFmtId="4" fontId="6" fillId="0" borderId="36" xfId="0" applyNumberFormat="1" applyFont="1" applyBorder="1" applyAlignment="1">
      <alignment/>
    </xf>
    <xf numFmtId="10" fontId="6" fillId="0" borderId="36" xfId="71" applyNumberFormat="1" applyFont="1" applyBorder="1" applyAlignment="1">
      <alignment/>
    </xf>
    <xf numFmtId="0" fontId="6" fillId="0" borderId="104"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3" fontId="32" fillId="0" borderId="0" xfId="61" applyAlignment="1">
      <alignment vertical="center"/>
      <protection/>
    </xf>
    <xf numFmtId="173" fontId="33" fillId="0" borderId="0" xfId="61" applyFont="1" applyAlignment="1">
      <alignment vertical="center"/>
      <protection/>
    </xf>
    <xf numFmtId="173" fontId="32" fillId="0" borderId="0" xfId="61" applyFill="1" applyAlignment="1">
      <alignment vertical="center"/>
      <protection/>
    </xf>
    <xf numFmtId="173" fontId="16" fillId="0" borderId="0" xfId="61" applyFont="1" applyAlignment="1" applyProtection="1">
      <alignment horizontal="left" vertical="center"/>
      <protection/>
    </xf>
    <xf numFmtId="173" fontId="6" fillId="0" borderId="0" xfId="61" applyFont="1" applyAlignment="1" applyProtection="1">
      <alignment horizontal="left" vertical="top"/>
      <protection/>
    </xf>
    <xf numFmtId="173" fontId="37" fillId="0" borderId="0" xfId="61" applyFont="1" applyAlignment="1">
      <alignment vertical="top"/>
      <protection/>
    </xf>
    <xf numFmtId="173" fontId="37" fillId="0" borderId="0" xfId="61" applyFont="1" applyAlignment="1">
      <alignment vertical="center"/>
      <protection/>
    </xf>
    <xf numFmtId="173" fontId="32" fillId="0" borderId="0" xfId="62" applyNumberFormat="1" applyFont="1" applyAlignment="1">
      <alignment vertical="center"/>
      <protection/>
    </xf>
    <xf numFmtId="173" fontId="39" fillId="0" borderId="0" xfId="61" applyFont="1" applyAlignment="1">
      <alignment vertical="center"/>
      <protection/>
    </xf>
    <xf numFmtId="173" fontId="13" fillId="0" borderId="0" xfId="61" applyFont="1" applyAlignment="1" applyProtection="1">
      <alignment horizontal="left" vertical="center"/>
      <protection/>
    </xf>
    <xf numFmtId="0" fontId="15" fillId="0" borderId="77" xfId="0" applyFont="1" applyFill="1" applyBorder="1" applyAlignment="1" applyProtection="1">
      <alignment horizontal="center"/>
      <protection/>
    </xf>
    <xf numFmtId="0" fontId="15" fillId="0" borderId="45" xfId="0" applyFont="1" applyFill="1" applyBorder="1" applyAlignment="1" applyProtection="1">
      <alignment horizontal="center"/>
      <protection/>
    </xf>
    <xf numFmtId="0" fontId="15" fillId="0" borderId="45" xfId="0" applyFont="1" applyFill="1" applyBorder="1" applyAlignment="1" applyProtection="1" quotePrefix="1">
      <alignment horizontal="center"/>
      <protection/>
    </xf>
    <xf numFmtId="0" fontId="15" fillId="0" borderId="55" xfId="0" applyFont="1" applyFill="1" applyBorder="1" applyAlignment="1" applyProtection="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6" xfId="0" applyNumberFormat="1" applyFont="1" applyBorder="1" applyAlignment="1">
      <alignment horizontal="center"/>
    </xf>
    <xf numFmtId="3" fontId="9" fillId="0" borderId="36" xfId="0" applyNumberFormat="1" applyFont="1" applyFill="1" applyBorder="1" applyAlignment="1">
      <alignment/>
    </xf>
    <xf numFmtId="0" fontId="9" fillId="0" borderId="36" xfId="0" applyFont="1" applyFill="1" applyBorder="1" applyAlignment="1">
      <alignment horizontal="center"/>
    </xf>
    <xf numFmtId="0" fontId="6" fillId="0" borderId="0" xfId="0" applyFont="1" applyAlignment="1" applyProtection="1">
      <alignment/>
      <protection/>
    </xf>
    <xf numFmtId="0" fontId="0" fillId="0" borderId="0" xfId="0" applyAlignment="1" applyProtection="1">
      <alignment/>
      <protection/>
    </xf>
    <xf numFmtId="0" fontId="6" fillId="0" borderId="38" xfId="0" applyFont="1" applyFill="1" applyBorder="1" applyAlignment="1">
      <alignment horizontal="centerContinuous"/>
    </xf>
    <xf numFmtId="0" fontId="6" fillId="0" borderId="105" xfId="0" applyFont="1" applyFill="1" applyBorder="1" applyAlignment="1">
      <alignment horizontal="center"/>
    </xf>
    <xf numFmtId="173" fontId="16" fillId="0" borderId="0" xfId="61" applyFont="1" applyAlignment="1" applyProtection="1">
      <alignment vertical="center"/>
      <protection/>
    </xf>
    <xf numFmtId="173" fontId="34" fillId="0" borderId="0" xfId="61" applyFont="1" applyAlignment="1" applyProtection="1">
      <alignment vertical="center"/>
      <protection/>
    </xf>
    <xf numFmtId="173" fontId="32" fillId="0" borderId="0" xfId="61" applyAlignment="1" applyProtection="1">
      <alignment vertical="center"/>
      <protection/>
    </xf>
    <xf numFmtId="173" fontId="16" fillId="0" borderId="0" xfId="61" applyFont="1" applyFill="1" applyBorder="1" applyAlignment="1" applyProtection="1">
      <alignment vertical="center"/>
      <protection/>
    </xf>
    <xf numFmtId="0" fontId="6" fillId="0" borderId="0" xfId="59" applyFont="1" applyAlignment="1" applyProtection="1">
      <alignment vertical="center"/>
      <protection/>
    </xf>
    <xf numFmtId="173" fontId="6" fillId="0" borderId="0" xfId="61" applyFont="1" applyAlignment="1" applyProtection="1">
      <alignment vertical="top"/>
      <protection/>
    </xf>
    <xf numFmtId="173" fontId="37" fillId="0" borderId="0" xfId="61" applyFont="1" applyAlignment="1" applyProtection="1">
      <alignment vertical="top"/>
      <protection/>
    </xf>
    <xf numFmtId="173" fontId="9" fillId="0" borderId="0" xfId="61" applyFont="1" applyAlignment="1" applyProtection="1">
      <alignment vertical="center"/>
      <protection/>
    </xf>
    <xf numFmtId="173" fontId="37" fillId="0" borderId="0" xfId="61" applyFont="1" applyAlignment="1" applyProtection="1">
      <alignment vertical="center"/>
      <protection/>
    </xf>
    <xf numFmtId="173" fontId="6" fillId="0" borderId="0" xfId="61" applyFont="1" applyAlignment="1" applyProtection="1">
      <alignment vertical="center"/>
      <protection/>
    </xf>
    <xf numFmtId="173" fontId="38" fillId="0" borderId="0" xfId="61" applyFont="1" applyAlignment="1" applyProtection="1">
      <alignment horizontal="left" vertical="center" wrapText="1"/>
      <protection/>
    </xf>
    <xf numFmtId="173" fontId="16" fillId="0" borderId="0" xfId="61" applyFont="1" applyFill="1" applyAlignment="1" applyProtection="1">
      <alignment vertical="center"/>
      <protection/>
    </xf>
    <xf numFmtId="0" fontId="36" fillId="0" borderId="0" xfId="59" applyFont="1" applyFill="1" applyBorder="1" applyAlignment="1" applyProtection="1">
      <alignment horizontal="left" vertical="center"/>
      <protection/>
    </xf>
    <xf numFmtId="0" fontId="6" fillId="0" borderId="0" xfId="59" applyFont="1" applyFill="1" applyAlignment="1" applyProtection="1">
      <alignment vertical="center"/>
      <protection/>
    </xf>
    <xf numFmtId="0" fontId="23" fillId="0" borderId="0" xfId="59" applyFont="1" applyFill="1" applyBorder="1" applyAlignment="1" applyProtection="1">
      <alignment horizontal="center" vertical="center"/>
      <protection/>
    </xf>
    <xf numFmtId="173" fontId="13" fillId="0" borderId="0" xfId="62" applyNumberFormat="1" applyFont="1" applyAlignment="1" applyProtection="1">
      <alignment vertical="center"/>
      <protection/>
    </xf>
    <xf numFmtId="173" fontId="21" fillId="0" borderId="0" xfId="62" applyNumberFormat="1" applyFont="1" applyAlignment="1" applyProtection="1">
      <alignment vertical="center"/>
      <protection/>
    </xf>
    <xf numFmtId="173" fontId="16" fillId="0" borderId="0" xfId="62" applyNumberFormat="1" applyFont="1" applyAlignment="1" applyProtection="1">
      <alignment vertical="center"/>
      <protection/>
    </xf>
    <xf numFmtId="0" fontId="8" fillId="0" borderId="0" xfId="0" applyFont="1" applyAlignment="1" applyProtection="1">
      <alignment horizontal="center" vertical="top"/>
      <protection/>
    </xf>
    <xf numFmtId="173" fontId="16" fillId="0" borderId="0" xfId="62" applyNumberFormat="1" applyFont="1" applyBorder="1" applyAlignment="1" applyProtection="1">
      <alignment vertical="center"/>
      <protection/>
    </xf>
    <xf numFmtId="173" fontId="39" fillId="0" borderId="0" xfId="61" applyFont="1" applyAlignment="1" applyProtection="1">
      <alignment vertical="center"/>
      <protection/>
    </xf>
    <xf numFmtId="173" fontId="16" fillId="0" borderId="0" xfId="61" applyFont="1" applyBorder="1" applyAlignment="1" applyProtection="1">
      <alignment vertical="center"/>
      <protection/>
    </xf>
    <xf numFmtId="0" fontId="16" fillId="0" borderId="0" xfId="62" applyProtection="1">
      <alignment/>
      <protection/>
    </xf>
    <xf numFmtId="173" fontId="8" fillId="0" borderId="36" xfId="61" applyFont="1" applyFill="1" applyBorder="1" applyAlignment="1" applyProtection="1">
      <alignment horizontal="center" vertical="center"/>
      <protection/>
    </xf>
    <xf numFmtId="173" fontId="32" fillId="0" borderId="0" xfId="61" applyFont="1" applyAlignment="1" applyProtection="1">
      <alignment vertical="center"/>
      <protection/>
    </xf>
    <xf numFmtId="0" fontId="0" fillId="0" borderId="0" xfId="60" applyAlignment="1" applyProtection="1">
      <alignment vertical="center"/>
      <protection/>
    </xf>
    <xf numFmtId="173" fontId="40" fillId="0" borderId="0" xfId="61"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198" fontId="33" fillId="0" borderId="0" xfId="61" applyNumberFormat="1" applyFont="1" applyAlignment="1" applyProtection="1">
      <alignment vertical="center"/>
      <protection/>
    </xf>
    <xf numFmtId="173" fontId="42" fillId="0" borderId="0" xfId="61" applyFont="1" applyAlignment="1" applyProtection="1">
      <alignment vertical="center"/>
      <protection/>
    </xf>
    <xf numFmtId="198" fontId="32" fillId="0" borderId="0" xfId="61" applyNumberFormat="1" applyAlignment="1" applyProtection="1">
      <alignment vertical="center"/>
      <protection locked="0"/>
    </xf>
    <xf numFmtId="0" fontId="6" fillId="0" borderId="77" xfId="68" applyFont="1" applyFill="1" applyBorder="1" applyAlignment="1">
      <alignment horizontal="centerContinuous" vertical="center" wrapText="1"/>
      <protection/>
    </xf>
    <xf numFmtId="0" fontId="17" fillId="0" borderId="90" xfId="68" applyFont="1" applyFill="1" applyBorder="1" applyAlignment="1" applyProtection="1">
      <alignment horizontal="centerContinuous" vertical="center" wrapText="1"/>
      <protection/>
    </xf>
    <xf numFmtId="0" fontId="17" fillId="0" borderId="82" xfId="68" applyFont="1" applyFill="1" applyBorder="1" applyAlignment="1" applyProtection="1">
      <alignment horizontal="centerContinuous" vertical="center" wrapText="1"/>
      <protection/>
    </xf>
    <xf numFmtId="0" fontId="18" fillId="0" borderId="106" xfId="68" applyFont="1" applyFill="1" applyBorder="1" applyAlignment="1" applyProtection="1">
      <alignment horizontal="centerContinuous" vertical="center"/>
      <protection/>
    </xf>
    <xf numFmtId="1" fontId="6" fillId="0" borderId="0" xfId="0" applyNumberFormat="1" applyFont="1" applyAlignment="1">
      <alignment/>
    </xf>
    <xf numFmtId="1" fontId="9" fillId="0" borderId="36" xfId="0" applyNumberFormat="1" applyFont="1" applyFill="1" applyBorder="1" applyAlignment="1" applyProtection="1">
      <alignment horizontal="center" vertical="center" wrapText="1"/>
      <protection/>
    </xf>
    <xf numFmtId="1" fontId="14" fillId="0" borderId="36"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6" xfId="0" applyNumberFormat="1" applyFont="1" applyFill="1" applyBorder="1" applyAlignment="1" applyProtection="1">
      <alignment horizontal="center" vertical="center" wrapText="1"/>
      <protection/>
    </xf>
    <xf numFmtId="3" fontId="14" fillId="0" borderId="36"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3" xfId="71" applyNumberFormat="1" applyFont="1" applyBorder="1" applyAlignment="1">
      <alignment horizontal="center"/>
    </xf>
    <xf numFmtId="10" fontId="0" fillId="0" borderId="68" xfId="71" applyNumberFormat="1" applyFont="1" applyBorder="1" applyAlignment="1">
      <alignment horizontal="center"/>
    </xf>
    <xf numFmtId="10" fontId="0" fillId="0" borderId="107" xfId="71" applyNumberFormat="1" applyFont="1" applyBorder="1" applyAlignment="1">
      <alignment horizontal="center"/>
    </xf>
    <xf numFmtId="10" fontId="25" fillId="0" borderId="59" xfId="71" applyNumberFormat="1" applyFont="1" applyBorder="1" applyAlignment="1">
      <alignment horizontal="center" wrapText="1"/>
    </xf>
    <xf numFmtId="10" fontId="0" fillId="0" borderId="59" xfId="71" applyNumberFormat="1" applyFont="1" applyBorder="1" applyAlignment="1">
      <alignment horizontal="center"/>
    </xf>
    <xf numFmtId="10" fontId="0" fillId="0" borderId="55" xfId="71" applyNumberFormat="1" applyFont="1" applyBorder="1" applyAlignment="1">
      <alignment horizontal="center"/>
    </xf>
    <xf numFmtId="200" fontId="6" fillId="24" borderId="61" xfId="0" applyNumberFormat="1" applyFont="1" applyFill="1" applyBorder="1" applyAlignment="1">
      <alignment/>
    </xf>
    <xf numFmtId="200" fontId="6" fillId="24" borderId="93" xfId="0" applyNumberFormat="1" applyFont="1" applyFill="1" applyBorder="1" applyAlignment="1">
      <alignment/>
    </xf>
    <xf numFmtId="200" fontId="6" fillId="0" borderId="108" xfId="0" applyNumberFormat="1" applyFont="1" applyFill="1" applyBorder="1" applyAlignment="1">
      <alignment/>
    </xf>
    <xf numFmtId="200" fontId="6" fillId="0" borderId="109" xfId="0" applyNumberFormat="1" applyFont="1" applyFill="1" applyBorder="1" applyAlignment="1">
      <alignment/>
    </xf>
    <xf numFmtId="200" fontId="6" fillId="0" borderId="110" xfId="0" applyNumberFormat="1" applyFont="1" applyFill="1" applyBorder="1" applyAlignment="1">
      <alignment/>
    </xf>
    <xf numFmtId="200" fontId="6" fillId="0" borderId="50" xfId="63" applyNumberFormat="1" applyFont="1" applyFill="1" applyBorder="1">
      <alignment/>
      <protection/>
    </xf>
    <xf numFmtId="200" fontId="6" fillId="0" borderId="109" xfId="63" applyNumberFormat="1" applyFont="1" applyFill="1" applyBorder="1">
      <alignment/>
      <protection/>
    </xf>
    <xf numFmtId="200" fontId="6" fillId="0" borderId="108" xfId="63" applyNumberFormat="1" applyFont="1" applyFill="1" applyBorder="1">
      <alignment/>
      <protection/>
    </xf>
    <xf numFmtId="200" fontId="6" fillId="24" borderId="62" xfId="0" applyNumberFormat="1" applyFont="1" applyFill="1" applyBorder="1" applyAlignment="1">
      <alignment/>
    </xf>
    <xf numFmtId="200" fontId="6" fillId="24" borderId="111" xfId="0" applyNumberFormat="1" applyFont="1" applyFill="1" applyBorder="1" applyAlignment="1">
      <alignment vertical="center"/>
    </xf>
    <xf numFmtId="200" fontId="6" fillId="0" borderId="108" xfId="0" applyNumberFormat="1" applyFont="1" applyFill="1" applyBorder="1" applyAlignment="1" applyProtection="1">
      <alignment vertical="center"/>
      <protection/>
    </xf>
    <xf numFmtId="200" fontId="6" fillId="0" borderId="112" xfId="0" applyNumberFormat="1" applyFont="1" applyFill="1" applyBorder="1" applyAlignment="1" applyProtection="1">
      <alignment vertical="center"/>
      <protection/>
    </xf>
    <xf numFmtId="200" fontId="6" fillId="0" borderId="90" xfId="63" applyNumberFormat="1" applyFont="1" applyFill="1" applyBorder="1" applyProtection="1">
      <alignment/>
      <protection/>
    </xf>
    <xf numFmtId="200" fontId="6" fillId="0" borderId="92" xfId="63" applyNumberFormat="1" applyFont="1" applyFill="1" applyBorder="1" applyProtection="1">
      <alignment/>
      <protection/>
    </xf>
    <xf numFmtId="200" fontId="6" fillId="0" borderId="63" xfId="63" applyNumberFormat="1" applyFont="1" applyFill="1" applyBorder="1" applyProtection="1">
      <alignment/>
      <protection/>
    </xf>
    <xf numFmtId="200" fontId="6" fillId="0" borderId="93" xfId="63" applyNumberFormat="1" applyFont="1" applyFill="1" applyBorder="1" applyProtection="1">
      <alignment/>
      <protection/>
    </xf>
    <xf numFmtId="200" fontId="6" fillId="0" borderId="108" xfId="63" applyNumberFormat="1" applyFont="1" applyFill="1" applyBorder="1" applyProtection="1">
      <alignment/>
      <protection/>
    </xf>
    <xf numFmtId="200" fontId="6" fillId="0" borderId="109" xfId="63" applyNumberFormat="1" applyFont="1" applyFill="1" applyBorder="1" applyProtection="1">
      <alignment/>
      <protection/>
    </xf>
    <xf numFmtId="200" fontId="6" fillId="0" borderId="80" xfId="64" applyNumberFormat="1" applyFont="1" applyFill="1" applyBorder="1" applyAlignment="1" applyProtection="1">
      <alignment/>
      <protection/>
    </xf>
    <xf numFmtId="200" fontId="6" fillId="0" borderId="68" xfId="64" applyNumberFormat="1" applyFont="1" applyFill="1" applyBorder="1" applyAlignment="1" applyProtection="1">
      <alignment/>
      <protection/>
    </xf>
    <xf numFmtId="200" fontId="6" fillId="24" borderId="108" xfId="64" applyNumberFormat="1" applyFont="1" applyFill="1" applyBorder="1" applyAlignment="1">
      <alignment/>
      <protection/>
    </xf>
    <xf numFmtId="200" fontId="6" fillId="24" borderId="110" xfId="64" applyNumberFormat="1" applyFont="1" applyFill="1" applyBorder="1" applyAlignment="1">
      <alignment/>
      <protection/>
    </xf>
    <xf numFmtId="200" fontId="6" fillId="24" borderId="109" xfId="64" applyNumberFormat="1" applyFont="1" applyFill="1" applyBorder="1" applyAlignment="1">
      <alignment/>
      <protection/>
    </xf>
    <xf numFmtId="200" fontId="6" fillId="24" borderId="108" xfId="65" applyNumberFormat="1" applyFont="1" applyFill="1" applyBorder="1">
      <alignment/>
      <protection/>
    </xf>
    <xf numFmtId="200" fontId="6" fillId="24" borderId="109" xfId="65" applyNumberFormat="1" applyFont="1" applyFill="1" applyBorder="1">
      <alignment/>
      <protection/>
    </xf>
    <xf numFmtId="200" fontId="6" fillId="24" borderId="110" xfId="65" applyNumberFormat="1" applyFont="1" applyFill="1" applyBorder="1">
      <alignment/>
      <protection/>
    </xf>
    <xf numFmtId="200" fontId="6" fillId="24" borderId="78" xfId="65" applyNumberFormat="1" applyFont="1" applyFill="1" applyBorder="1">
      <alignment/>
      <protection/>
    </xf>
    <xf numFmtId="200" fontId="6" fillId="24" borderId="113" xfId="65" applyNumberFormat="1" applyFont="1" applyFill="1" applyBorder="1">
      <alignment/>
      <protection/>
    </xf>
    <xf numFmtId="200" fontId="6" fillId="24" borderId="66" xfId="65" applyNumberFormat="1" applyFont="1" applyFill="1" applyBorder="1">
      <alignment/>
      <protection/>
    </xf>
    <xf numFmtId="200" fontId="6" fillId="24" borderId="90" xfId="66" applyNumberFormat="1" applyFont="1" applyFill="1" applyBorder="1">
      <alignment/>
      <protection/>
    </xf>
    <xf numFmtId="200" fontId="6" fillId="24" borderId="113" xfId="66" applyNumberFormat="1" applyFont="1" applyFill="1" applyBorder="1">
      <alignment/>
      <protection/>
    </xf>
    <xf numFmtId="200" fontId="6" fillId="24" borderId="63" xfId="66" applyNumberFormat="1" applyFont="1" applyFill="1" applyBorder="1">
      <alignment/>
      <protection/>
    </xf>
    <xf numFmtId="200" fontId="6" fillId="24" borderId="66" xfId="66" applyNumberFormat="1" applyFont="1" applyFill="1" applyBorder="1">
      <alignment/>
      <protection/>
    </xf>
    <xf numFmtId="200" fontId="6" fillId="24" borderId="108" xfId="66" applyNumberFormat="1" applyFont="1" applyFill="1" applyBorder="1">
      <alignment/>
      <protection/>
    </xf>
    <xf numFmtId="200" fontId="6" fillId="24" borderId="110" xfId="66" applyNumberFormat="1" applyFont="1" applyFill="1" applyBorder="1">
      <alignment/>
      <protection/>
    </xf>
    <xf numFmtId="200" fontId="6" fillId="24" borderId="109" xfId="66" applyNumberFormat="1" applyFont="1" applyFill="1" applyBorder="1">
      <alignment/>
      <protection/>
    </xf>
    <xf numFmtId="200" fontId="6" fillId="24" borderId="80" xfId="67" applyNumberFormat="1" applyFont="1" applyFill="1" applyBorder="1" applyAlignment="1">
      <alignment/>
      <protection/>
    </xf>
    <xf numFmtId="200" fontId="6" fillId="24" borderId="75" xfId="67" applyNumberFormat="1" applyFont="1" applyFill="1" applyBorder="1" applyAlignment="1">
      <alignment/>
      <protection/>
    </xf>
    <xf numFmtId="200" fontId="6" fillId="24" borderId="108" xfId="67" applyNumberFormat="1" applyFont="1" applyFill="1" applyBorder="1" applyAlignment="1">
      <alignment/>
      <protection/>
    </xf>
    <xf numFmtId="200" fontId="6" fillId="24" borderId="109" xfId="67" applyNumberFormat="1" applyFont="1" applyFill="1" applyBorder="1" applyAlignment="1">
      <alignment/>
      <protection/>
    </xf>
    <xf numFmtId="200" fontId="6" fillId="24" borderId="90" xfId="0" applyNumberFormat="1" applyFont="1" applyFill="1" applyBorder="1" applyAlignment="1">
      <alignment/>
    </xf>
    <xf numFmtId="200" fontId="6" fillId="24" borderId="92" xfId="0" applyNumberFormat="1" applyFont="1" applyFill="1" applyBorder="1" applyAlignment="1">
      <alignment/>
    </xf>
    <xf numFmtId="200" fontId="6" fillId="24" borderId="63" xfId="0" applyNumberFormat="1" applyFont="1" applyFill="1" applyBorder="1" applyAlignment="1">
      <alignment/>
    </xf>
    <xf numFmtId="200" fontId="6" fillId="24" borderId="93" xfId="0" applyNumberFormat="1" applyFont="1" applyFill="1" applyBorder="1" applyAlignment="1">
      <alignment/>
    </xf>
    <xf numFmtId="200" fontId="6" fillId="0" borderId="108" xfId="0" applyNumberFormat="1" applyFont="1" applyFill="1" applyBorder="1" applyAlignment="1" applyProtection="1">
      <alignment/>
      <protection/>
    </xf>
    <xf numFmtId="200" fontId="6" fillId="0" borderId="110" xfId="0" applyNumberFormat="1" applyFont="1" applyFill="1" applyBorder="1" applyAlignment="1" applyProtection="1">
      <alignment/>
      <protection/>
    </xf>
    <xf numFmtId="200" fontId="6" fillId="0" borderId="109" xfId="0" applyNumberFormat="1" applyFont="1" applyFill="1" applyBorder="1" applyAlignment="1" applyProtection="1">
      <alignment/>
      <protection/>
    </xf>
    <xf numFmtId="200" fontId="6" fillId="24" borderId="108" xfId="68" applyNumberFormat="1" applyFont="1" applyFill="1" applyBorder="1">
      <alignment/>
      <protection/>
    </xf>
    <xf numFmtId="200" fontId="6" fillId="24" borderId="109" xfId="68" applyNumberFormat="1" applyFont="1" applyFill="1" applyBorder="1">
      <alignment/>
      <protection/>
    </xf>
    <xf numFmtId="200" fontId="6" fillId="24" borderId="110" xfId="68" applyNumberFormat="1" applyFont="1" applyFill="1" applyBorder="1">
      <alignment/>
      <protection/>
    </xf>
    <xf numFmtId="0" fontId="6" fillId="0" borderId="84" xfId="68" applyFont="1" applyFill="1" applyBorder="1" applyAlignment="1">
      <alignment horizontal="centerContinuous" vertical="center" wrapText="1"/>
      <protection/>
    </xf>
    <xf numFmtId="200" fontId="6" fillId="24" borderId="114" xfId="0" applyNumberFormat="1" applyFont="1" applyFill="1" applyBorder="1" applyAlignment="1">
      <alignment/>
    </xf>
    <xf numFmtId="200" fontId="6" fillId="24" borderId="115" xfId="0" applyNumberFormat="1" applyFont="1" applyFill="1" applyBorder="1" applyAlignment="1">
      <alignment/>
    </xf>
    <xf numFmtId="200" fontId="6" fillId="24" borderId="62" xfId="0" applyNumberFormat="1" applyFont="1" applyFill="1" applyBorder="1" applyAlignment="1">
      <alignment/>
    </xf>
    <xf numFmtId="200" fontId="6" fillId="24" borderId="108" xfId="0" applyNumberFormat="1" applyFont="1" applyFill="1" applyBorder="1" applyAlignment="1">
      <alignment/>
    </xf>
    <xf numFmtId="200" fontId="6" fillId="24" borderId="66" xfId="0" applyNumberFormat="1" applyFont="1" applyFill="1" applyBorder="1" applyAlignment="1">
      <alignment/>
    </xf>
    <xf numFmtId="0" fontId="34" fillId="0" borderId="0" xfId="61" applyNumberFormat="1" applyFont="1" applyAlignment="1" applyProtection="1">
      <alignment vertical="center"/>
      <protection/>
    </xf>
    <xf numFmtId="0" fontId="19" fillId="0" borderId="25" xfId="68" applyFont="1" applyFill="1" applyBorder="1" applyAlignment="1">
      <alignment horizontal="center"/>
      <protection/>
    </xf>
    <xf numFmtId="0" fontId="32" fillId="0" borderId="0" xfId="61" applyNumberFormat="1" applyAlignment="1" applyProtection="1">
      <alignment vertical="center"/>
      <protection locked="0"/>
    </xf>
    <xf numFmtId="0" fontId="24" fillId="0" borderId="116"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7" xfId="0" applyNumberFormat="1" applyFont="1" applyFill="1" applyBorder="1" applyAlignment="1" applyProtection="1">
      <alignment horizontal="center" vertical="center" wrapText="1"/>
      <protection/>
    </xf>
    <xf numFmtId="0" fontId="18" fillId="0" borderId="117"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8" xfId="0" applyFont="1" applyFill="1" applyBorder="1" applyAlignment="1">
      <alignment horizontal="center" vertical="center" wrapText="1"/>
    </xf>
    <xf numFmtId="0" fontId="46" fillId="0" borderId="0" xfId="0" applyFont="1" applyAlignment="1">
      <alignment/>
    </xf>
    <xf numFmtId="0" fontId="17" fillId="0" borderId="16" xfId="68" applyFont="1" applyFill="1" applyBorder="1" applyAlignment="1" applyProtection="1">
      <alignment horizontal="centerContinuous" vertical="center" wrapText="1"/>
      <protection/>
    </xf>
    <xf numFmtId="0" fontId="6" fillId="0" borderId="17" xfId="68" applyFont="1" applyFill="1" applyBorder="1" applyAlignment="1">
      <alignment horizontal="centerContinuous" vertical="center" wrapText="1"/>
      <protection/>
    </xf>
    <xf numFmtId="2" fontId="6" fillId="0" borderId="119" xfId="0" applyNumberFormat="1" applyFont="1" applyBorder="1" applyAlignment="1">
      <alignment horizontal="center" vertical="center" wrapText="1"/>
    </xf>
    <xf numFmtId="173" fontId="13" fillId="0" borderId="0" xfId="61" applyFont="1" applyAlignment="1" applyProtection="1">
      <alignment horizontal="left" vertical="center" wrapText="1"/>
      <protection/>
    </xf>
    <xf numFmtId="198" fontId="32" fillId="0" borderId="0" xfId="61" applyNumberFormat="1" applyFont="1" applyFill="1" applyAlignment="1" applyProtection="1">
      <alignment vertical="center"/>
      <protection/>
    </xf>
    <xf numFmtId="198" fontId="33" fillId="0" borderId="0" xfId="61" applyNumberFormat="1" applyFont="1" applyFill="1" applyAlignment="1" applyProtection="1">
      <alignment vertical="center"/>
      <protection/>
    </xf>
    <xf numFmtId="173" fontId="48" fillId="0" borderId="0" xfId="61" applyFont="1" applyAlignment="1">
      <alignment horizontal="center" vertical="center" wrapText="1"/>
      <protection/>
    </xf>
    <xf numFmtId="0" fontId="48" fillId="0" borderId="0" xfId="61" applyNumberFormat="1" applyFont="1" applyAlignment="1">
      <alignment horizontal="center" vertical="center" wrapText="1"/>
      <protection/>
    </xf>
    <xf numFmtId="49" fontId="50" fillId="0" borderId="56" xfId="36" applyNumberFormat="1" applyFont="1" applyBorder="1" applyAlignment="1" applyProtection="1">
      <alignment horizontal="left" vertical="center"/>
      <protection locked="0"/>
    </xf>
    <xf numFmtId="0" fontId="32" fillId="0" borderId="0" xfId="61" applyNumberFormat="1" applyAlignment="1">
      <alignment vertical="center"/>
      <protection/>
    </xf>
    <xf numFmtId="173" fontId="13" fillId="0" borderId="0" xfId="61" applyFont="1" applyBorder="1" applyAlignment="1" applyProtection="1">
      <alignment horizontal="left" vertical="center" wrapText="1"/>
      <protection/>
    </xf>
    <xf numFmtId="173" fontId="32" fillId="0" borderId="0" xfId="61" applyFont="1" applyAlignment="1">
      <alignment vertical="center"/>
      <protection/>
    </xf>
    <xf numFmtId="173" fontId="51" fillId="0" borderId="0" xfId="61" applyFont="1" applyAlignment="1" applyProtection="1">
      <alignment vertical="center"/>
      <protection/>
    </xf>
    <xf numFmtId="173" fontId="51" fillId="0" borderId="0" xfId="61" applyFont="1" applyAlignment="1">
      <alignment vertical="center"/>
      <protection/>
    </xf>
    <xf numFmtId="3" fontId="9" fillId="0" borderId="120" xfId="0" applyNumberFormat="1" applyFont="1" applyBorder="1" applyAlignment="1">
      <alignment horizontal="center"/>
    </xf>
    <xf numFmtId="208" fontId="6" fillId="24" borderId="114" xfId="0" applyNumberFormat="1" applyFont="1" applyFill="1" applyBorder="1" applyAlignment="1">
      <alignment/>
    </xf>
    <xf numFmtId="0" fontId="14" fillId="0" borderId="121" xfId="0" applyFont="1" applyBorder="1" applyAlignment="1">
      <alignment horizontal="center" vertical="center" wrapText="1"/>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173" fontId="16" fillId="0" borderId="0" xfId="61" applyFont="1" applyAlignment="1" applyProtection="1">
      <alignment vertical="top"/>
      <protection/>
    </xf>
    <xf numFmtId="173" fontId="16" fillId="0" borderId="0" xfId="61" applyFont="1" applyAlignment="1">
      <alignment vertical="top"/>
      <protection/>
    </xf>
    <xf numFmtId="200" fontId="6" fillId="0" borderId="124" xfId="63" applyNumberFormat="1" applyFont="1" applyFill="1" applyBorder="1">
      <alignment/>
      <protection/>
    </xf>
    <xf numFmtId="3" fontId="6" fillId="0" borderId="55" xfId="63" applyNumberFormat="1" applyFont="1" applyFill="1" applyBorder="1" applyProtection="1">
      <alignment/>
      <protection locked="0"/>
    </xf>
    <xf numFmtId="200" fontId="6" fillId="0" borderId="28" xfId="63" applyNumberFormat="1" applyFont="1" applyFill="1" applyBorder="1">
      <alignment/>
      <protection/>
    </xf>
    <xf numFmtId="3" fontId="6" fillId="0" borderId="90" xfId="63" applyNumberFormat="1" applyFont="1" applyFill="1" applyBorder="1" applyProtection="1">
      <alignment/>
      <protection locked="0"/>
    </xf>
    <xf numFmtId="200" fontId="6" fillId="0" borderId="124" xfId="63" applyNumberFormat="1" applyFont="1" applyFill="1" applyBorder="1" applyProtection="1">
      <alignment/>
      <protection/>
    </xf>
    <xf numFmtId="3" fontId="6" fillId="0" borderId="63" xfId="63" applyNumberFormat="1" applyFont="1" applyFill="1" applyBorder="1" applyProtection="1">
      <alignment/>
      <protection locked="0"/>
    </xf>
    <xf numFmtId="3" fontId="6" fillId="0" borderId="125" xfId="67" applyNumberFormat="1" applyFont="1" applyFill="1" applyBorder="1" applyAlignment="1" applyProtection="1">
      <alignment/>
      <protection locked="0"/>
    </xf>
    <xf numFmtId="3" fontId="6" fillId="0" borderId="76" xfId="67" applyNumberFormat="1" applyFont="1" applyFill="1" applyBorder="1" applyAlignment="1" applyProtection="1">
      <alignment/>
      <protection locked="0"/>
    </xf>
    <xf numFmtId="200" fontId="6" fillId="24" borderId="124" xfId="67" applyNumberFormat="1" applyFont="1" applyFill="1" applyBorder="1" applyAlignment="1">
      <alignment/>
      <protection/>
    </xf>
    <xf numFmtId="200" fontId="6" fillId="24" borderId="126" xfId="67" applyNumberFormat="1" applyFont="1" applyFill="1" applyBorder="1" applyAlignment="1">
      <alignment/>
      <protection/>
    </xf>
    <xf numFmtId="0" fontId="17" fillId="0" borderId="23" xfId="67" applyFont="1" applyFill="1" applyBorder="1" applyAlignment="1" applyProtection="1">
      <alignment horizontal="centerContinuous" vertical="center" wrapText="1"/>
      <protection/>
    </xf>
    <xf numFmtId="0" fontId="6" fillId="0" borderId="24" xfId="67" applyFont="1" applyFill="1" applyBorder="1" applyAlignment="1" applyProtection="1">
      <alignment horizontal="centerContinuous" vertical="center" wrapText="1"/>
      <protection/>
    </xf>
    <xf numFmtId="200" fontId="6" fillId="24" borderId="127" xfId="67" applyNumberFormat="1" applyFont="1" applyFill="1" applyBorder="1" applyAlignment="1">
      <alignment/>
      <protection/>
    </xf>
    <xf numFmtId="0" fontId="18" fillId="0" borderId="128" xfId="67" applyFont="1" applyFill="1" applyBorder="1" applyAlignment="1" applyProtection="1">
      <alignment horizontal="centerContinuous" vertical="center" wrapText="1"/>
      <protection/>
    </xf>
    <xf numFmtId="0" fontId="18" fillId="0" borderId="129" xfId="67" applyFont="1" applyFill="1" applyBorder="1" applyAlignment="1" applyProtection="1">
      <alignment horizontal="centerContinuous" vertical="center" wrapText="1"/>
      <protection/>
    </xf>
    <xf numFmtId="200" fontId="6" fillId="24" borderId="130" xfId="67" applyNumberFormat="1" applyFont="1" applyFill="1" applyBorder="1" applyAlignment="1">
      <alignment/>
      <protection/>
    </xf>
    <xf numFmtId="200" fontId="0" fillId="0" borderId="131" xfId="0" applyNumberFormat="1" applyBorder="1" applyAlignment="1">
      <alignment/>
    </xf>
    <xf numFmtId="200" fontId="6" fillId="0" borderId="110" xfId="63" applyNumberFormat="1" applyFont="1" applyFill="1" applyBorder="1" applyProtection="1">
      <alignment/>
      <protection/>
    </xf>
    <xf numFmtId="200" fontId="6" fillId="24" borderId="114" xfId="64" applyNumberFormat="1" applyFont="1" applyFill="1" applyBorder="1" applyAlignment="1">
      <alignment/>
      <protection/>
    </xf>
    <xf numFmtId="200" fontId="6" fillId="24" borderId="80" xfId="68" applyNumberFormat="1" applyFont="1" applyFill="1" applyBorder="1">
      <alignment/>
      <protection/>
    </xf>
    <xf numFmtId="0" fontId="19" fillId="0" borderId="100" xfId="68" applyFont="1" applyFill="1" applyBorder="1" applyAlignment="1" applyProtection="1">
      <alignment horizontal="center"/>
      <protection/>
    </xf>
    <xf numFmtId="200" fontId="6" fillId="24" borderId="75" xfId="68" applyNumberFormat="1" applyFont="1" applyFill="1" applyBorder="1">
      <alignment/>
      <protection/>
    </xf>
    <xf numFmtId="173" fontId="13" fillId="0" borderId="0" xfId="61" applyFont="1" applyFill="1" applyBorder="1" applyAlignment="1" applyProtection="1">
      <alignment vertical="center"/>
      <protection locked="0"/>
    </xf>
    <xf numFmtId="173" fontId="42" fillId="24" borderId="0" xfId="61" applyFont="1" applyFill="1" applyAlignment="1" applyProtection="1">
      <alignment vertical="center"/>
      <protection/>
    </xf>
    <xf numFmtId="173" fontId="16" fillId="24" borderId="0" xfId="61" applyFont="1" applyFill="1" applyBorder="1" applyAlignment="1" applyProtection="1">
      <alignment vertical="center"/>
      <protection/>
    </xf>
    <xf numFmtId="173" fontId="13" fillId="0" borderId="0" xfId="61" applyFont="1" applyFill="1" applyBorder="1" applyAlignment="1" applyProtection="1">
      <alignment vertical="center"/>
      <protection/>
    </xf>
    <xf numFmtId="173" fontId="32" fillId="0" borderId="0" xfId="61" applyBorder="1" applyAlignment="1">
      <alignment vertical="center"/>
      <protection/>
    </xf>
    <xf numFmtId="173" fontId="32" fillId="0" borderId="0" xfId="61" applyAlignment="1" applyProtection="1">
      <alignment vertical="center"/>
      <protection locked="0"/>
    </xf>
    <xf numFmtId="49" fontId="16" fillId="24" borderId="21" xfId="59" applyNumberFormat="1" applyFont="1" applyFill="1" applyBorder="1" applyAlignment="1" applyProtection="1">
      <alignment horizontal="left" vertical="center"/>
      <protection locked="0"/>
    </xf>
    <xf numFmtId="49" fontId="16" fillId="24" borderId="0" xfId="59" applyNumberFormat="1" applyFont="1" applyFill="1" applyBorder="1" applyAlignment="1" applyProtection="1">
      <alignment horizontal="left" vertical="center"/>
      <protection locked="0"/>
    </xf>
    <xf numFmtId="0" fontId="48" fillId="0" borderId="0" xfId="61" applyNumberFormat="1" applyFont="1" applyBorder="1" applyAlignment="1">
      <alignment horizontal="center" vertical="center" wrapText="1"/>
      <protection/>
    </xf>
    <xf numFmtId="173" fontId="8" fillId="0" borderId="0" xfId="61" applyFont="1" applyFill="1" applyBorder="1" applyAlignment="1" applyProtection="1">
      <alignment horizontal="center" vertical="center"/>
      <protection/>
    </xf>
    <xf numFmtId="3" fontId="0" fillId="0" borderId="113" xfId="0" applyNumberFormat="1" applyBorder="1" applyAlignment="1" applyProtection="1">
      <alignment/>
      <protection locked="0"/>
    </xf>
    <xf numFmtId="3" fontId="0" fillId="0" borderId="67" xfId="0" applyNumberFormat="1" applyBorder="1" applyAlignment="1" applyProtection="1">
      <alignment/>
      <protection locked="0"/>
    </xf>
    <xf numFmtId="0" fontId="8" fillId="24" borderId="0" xfId="0" applyFont="1" applyFill="1" applyAlignment="1" applyProtection="1">
      <alignment horizontal="center" vertical="top"/>
      <protection/>
    </xf>
    <xf numFmtId="198" fontId="16" fillId="0" borderId="0" xfId="61" applyNumberFormat="1" applyFont="1" applyAlignment="1" applyProtection="1">
      <alignment vertical="center"/>
      <protection/>
    </xf>
    <xf numFmtId="1" fontId="16" fillId="22" borderId="36" xfId="61" applyNumberFormat="1" applyFont="1" applyFill="1" applyBorder="1" applyAlignment="1" applyProtection="1">
      <alignment vertical="center"/>
      <protection locked="0"/>
    </xf>
    <xf numFmtId="173" fontId="32" fillId="0" borderId="0" xfId="61" applyBorder="1" applyAlignment="1" applyProtection="1">
      <alignment vertical="center"/>
      <protection/>
    </xf>
    <xf numFmtId="3" fontId="6" fillId="0" borderId="77" xfId="64" applyNumberFormat="1" applyFont="1" applyFill="1" applyBorder="1" applyProtection="1">
      <alignment/>
      <protection locked="0"/>
    </xf>
    <xf numFmtId="3" fontId="0" fillId="0" borderId="90" xfId="0" applyNumberFormat="1" applyBorder="1" applyAlignment="1" applyProtection="1">
      <alignment/>
      <protection locked="0"/>
    </xf>
    <xf numFmtId="3" fontId="6" fillId="0" borderId="45" xfId="64" applyNumberFormat="1" applyFont="1" applyFill="1" applyBorder="1" applyProtection="1">
      <alignment/>
      <protection locked="0"/>
    </xf>
    <xf numFmtId="3" fontId="0" fillId="0" borderId="80" xfId="0" applyNumberFormat="1" applyBorder="1" applyAlignment="1" applyProtection="1">
      <alignment/>
      <protection locked="0"/>
    </xf>
    <xf numFmtId="200" fontId="0" fillId="0" borderId="108" xfId="0" applyNumberFormat="1" applyBorder="1" applyAlignment="1">
      <alignment/>
    </xf>
    <xf numFmtId="0" fontId="24" fillId="0" borderId="0" xfId="0" applyFont="1" applyBorder="1" applyAlignment="1">
      <alignment horizontal="left" vertical="center" wrapText="1"/>
    </xf>
    <xf numFmtId="0" fontId="9" fillId="0" borderId="36" xfId="0" applyFont="1" applyFill="1" applyBorder="1" applyAlignment="1" applyProtection="1">
      <alignment horizontal="center" vertical="center"/>
      <protection/>
    </xf>
    <xf numFmtId="0" fontId="9" fillId="0" borderId="36"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36"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0" fontId="20" fillId="0" borderId="36" xfId="0" applyFont="1" applyFill="1" applyBorder="1" applyAlignment="1" applyProtection="1">
      <alignment horizontal="center" vertical="center" wrapText="1"/>
      <protection/>
    </xf>
    <xf numFmtId="0" fontId="72" fillId="0" borderId="36" xfId="0" applyFont="1" applyFill="1" applyBorder="1" applyAlignment="1" applyProtection="1">
      <alignment horizontal="center" vertical="center" wrapText="1"/>
      <protection/>
    </xf>
    <xf numFmtId="207" fontId="6" fillId="0" borderId="36" xfId="0" applyNumberFormat="1" applyFont="1" applyFill="1" applyBorder="1" applyAlignment="1" applyProtection="1">
      <alignment horizontal="center"/>
      <protection/>
    </xf>
    <xf numFmtId="207" fontId="6" fillId="0" borderId="36" xfId="47" applyNumberFormat="1" applyFont="1" applyBorder="1" applyAlignment="1">
      <alignment/>
    </xf>
    <xf numFmtId="206" fontId="6" fillId="0" borderId="36" xfId="0" applyNumberFormat="1" applyFont="1" applyBorder="1" applyAlignment="1">
      <alignment/>
    </xf>
    <xf numFmtId="206" fontId="9" fillId="0" borderId="36" xfId="0" applyNumberFormat="1" applyFont="1" applyBorder="1" applyAlignment="1">
      <alignment/>
    </xf>
    <xf numFmtId="206" fontId="73" fillId="0" borderId="36" xfId="0" applyNumberFormat="1" applyFont="1" applyBorder="1" applyAlignment="1">
      <alignment/>
    </xf>
    <xf numFmtId="0" fontId="18" fillId="0" borderId="132" xfId="68" applyFont="1" applyFill="1" applyBorder="1" applyAlignment="1" applyProtection="1">
      <alignment horizontal="centerContinuous" vertical="center"/>
      <protection/>
    </xf>
    <xf numFmtId="3" fontId="6" fillId="0" borderId="51" xfId="68" applyNumberFormat="1" applyFont="1" applyFill="1" applyBorder="1" applyProtection="1">
      <alignment/>
      <protection locked="0"/>
    </xf>
    <xf numFmtId="3" fontId="6" fillId="0" borderId="83" xfId="68" applyNumberFormat="1" applyFont="1" applyFill="1" applyBorder="1" applyProtection="1">
      <alignment/>
      <protection locked="0"/>
    </xf>
    <xf numFmtId="200" fontId="6" fillId="24" borderId="124" xfId="68" applyNumberFormat="1" applyFont="1" applyFill="1" applyBorder="1">
      <alignment/>
      <protection/>
    </xf>
    <xf numFmtId="0" fontId="18" fillId="0" borderId="133" xfId="68" applyFont="1" applyFill="1" applyBorder="1" applyAlignment="1" applyProtection="1">
      <alignment horizontal="centerContinuous" vertical="center"/>
      <protection/>
    </xf>
    <xf numFmtId="0" fontId="19" fillId="0" borderId="32" xfId="68" applyFont="1" applyFill="1" applyBorder="1" applyAlignment="1" applyProtection="1">
      <alignment horizontal="center"/>
      <protection/>
    </xf>
    <xf numFmtId="3" fontId="6" fillId="0" borderId="134" xfId="68" applyNumberFormat="1" applyFont="1" applyFill="1" applyBorder="1" applyProtection="1">
      <alignment/>
      <protection locked="0"/>
    </xf>
    <xf numFmtId="3" fontId="6" fillId="0" borderId="84" xfId="68" applyNumberFormat="1" applyFont="1" applyFill="1" applyBorder="1" applyProtection="1">
      <alignment/>
      <protection locked="0"/>
    </xf>
    <xf numFmtId="200" fontId="6" fillId="24" borderId="47" xfId="68" applyNumberFormat="1" applyFont="1" applyFill="1" applyBorder="1">
      <alignment/>
      <protection/>
    </xf>
    <xf numFmtId="3" fontId="6" fillId="0" borderId="135" xfId="68" applyNumberFormat="1" applyFont="1" applyFill="1" applyBorder="1" applyProtection="1">
      <alignment/>
      <protection locked="0"/>
    </xf>
    <xf numFmtId="0" fontId="19" fillId="0" borderId="136" xfId="68" applyFont="1" applyFill="1" applyBorder="1" applyAlignment="1" applyProtection="1">
      <alignment horizontal="center"/>
      <protection/>
    </xf>
    <xf numFmtId="200" fontId="6" fillId="24" borderId="127" xfId="68" applyNumberFormat="1" applyFont="1" applyFill="1" applyBorder="1">
      <alignment/>
      <protection/>
    </xf>
    <xf numFmtId="200" fontId="6" fillId="24" borderId="137" xfId="68" applyNumberFormat="1" applyFont="1" applyFill="1" applyBorder="1">
      <alignment/>
      <protection/>
    </xf>
    <xf numFmtId="0" fontId="14" fillId="0" borderId="20" xfId="63" applyFont="1" applyFill="1" applyBorder="1" applyAlignment="1" applyProtection="1">
      <alignment horizontal="center" vertical="center"/>
      <protection/>
    </xf>
    <xf numFmtId="0" fontId="14" fillId="0" borderId="20" xfId="64" applyFont="1" applyFill="1" applyBorder="1" applyAlignment="1" applyProtection="1">
      <alignment horizontal="center" vertical="center"/>
      <protection/>
    </xf>
    <xf numFmtId="0" fontId="19" fillId="0" borderId="85" xfId="63" applyFont="1" applyFill="1" applyBorder="1" applyAlignment="1" applyProtection="1">
      <alignment horizontal="center"/>
      <protection/>
    </xf>
    <xf numFmtId="0" fontId="19" fillId="0" borderId="138" xfId="63" applyFont="1" applyFill="1" applyBorder="1" applyAlignment="1" applyProtection="1">
      <alignment horizontal="center"/>
      <protection/>
    </xf>
    <xf numFmtId="0" fontId="19" fillId="0" borderId="139" xfId="63" applyFont="1" applyFill="1" applyBorder="1" applyAlignment="1" applyProtection="1">
      <alignment horizontal="center"/>
      <protection/>
    </xf>
    <xf numFmtId="0" fontId="19" fillId="0" borderId="85" xfId="64" applyFont="1" applyFill="1" applyBorder="1" applyAlignment="1" applyProtection="1">
      <alignment horizontal="center"/>
      <protection/>
    </xf>
    <xf numFmtId="0" fontId="19" fillId="0" borderId="138" xfId="64" applyFont="1" applyFill="1" applyBorder="1" applyAlignment="1" applyProtection="1">
      <alignment horizontal="center"/>
      <protection/>
    </xf>
    <xf numFmtId="0" fontId="19" fillId="0" borderId="139" xfId="64"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3" fontId="13" fillId="0" borderId="0" xfId="61" applyFont="1" applyFill="1" applyAlignment="1" applyProtection="1">
      <alignment vertical="center" wrapText="1"/>
      <protection/>
    </xf>
    <xf numFmtId="0" fontId="18" fillId="0" borderId="117" xfId="0" applyFont="1" applyFill="1" applyBorder="1" applyAlignment="1" applyProtection="1">
      <alignment horizontal="center" vertical="center" wrapText="1"/>
      <protection/>
    </xf>
    <xf numFmtId="0" fontId="18" fillId="0" borderId="117" xfId="0" applyFont="1" applyFill="1" applyBorder="1" applyAlignment="1">
      <alignment horizontal="center" vertical="center" wrapText="1"/>
    </xf>
    <xf numFmtId="49" fontId="16" fillId="22" borderId="59" xfId="61" applyNumberFormat="1" applyFont="1" applyFill="1" applyBorder="1" applyAlignment="1" applyProtection="1">
      <alignment horizontal="left" vertical="center"/>
      <protection locked="0"/>
    </xf>
    <xf numFmtId="49" fontId="16" fillId="22" borderId="36" xfId="61" applyNumberFormat="1" applyFont="1" applyFill="1" applyBorder="1" applyAlignment="1" applyProtection="1">
      <alignment horizontal="left" vertical="center"/>
      <protection locked="0"/>
    </xf>
    <xf numFmtId="49" fontId="16" fillId="22" borderId="48" xfId="59" applyNumberFormat="1" applyFont="1" applyFill="1" applyBorder="1" applyAlignment="1" applyProtection="1">
      <alignment horizontal="left" vertical="center"/>
      <protection locked="0"/>
    </xf>
    <xf numFmtId="49" fontId="16" fillId="22" borderId="59" xfId="0" applyNumberFormat="1" applyFont="1" applyFill="1" applyBorder="1" applyAlignment="1" applyProtection="1">
      <alignment horizontal="left" vertical="center"/>
      <protection locked="0"/>
    </xf>
    <xf numFmtId="49" fontId="16" fillId="22" borderId="36" xfId="59" applyNumberFormat="1" applyFont="1" applyFill="1" applyBorder="1" applyAlignment="1" applyProtection="1">
      <alignment horizontal="left" vertical="center"/>
      <protection locked="0"/>
    </xf>
    <xf numFmtId="49" fontId="11" fillId="22" borderId="56" xfId="36" applyNumberFormat="1" applyFill="1" applyBorder="1" applyAlignment="1" applyProtection="1">
      <alignment horizontal="left" vertical="center"/>
      <protection locked="0"/>
    </xf>
    <xf numFmtId="49" fontId="16" fillId="22" borderId="36" xfId="0" applyNumberFormat="1" applyFont="1" applyFill="1" applyBorder="1" applyAlignment="1" applyProtection="1">
      <alignment horizontal="left"/>
      <protection locked="0"/>
    </xf>
    <xf numFmtId="0" fontId="6" fillId="0" borderId="109" xfId="68" applyFont="1" applyFill="1" applyBorder="1" applyAlignment="1" applyProtection="1">
      <alignment horizontal="center"/>
      <protection/>
    </xf>
    <xf numFmtId="0" fontId="15" fillId="0" borderId="36" xfId="0" applyFont="1" applyFill="1" applyBorder="1" applyAlignment="1" applyProtection="1">
      <alignment horizontal="center" vertical="center" wrapText="1"/>
      <protection/>
    </xf>
    <xf numFmtId="0" fontId="6" fillId="0" borderId="140" xfId="0" applyFont="1" applyFill="1" applyBorder="1" applyAlignment="1">
      <alignment horizontal="centerContinuous" vertical="center" wrapText="1"/>
    </xf>
    <xf numFmtId="0" fontId="29" fillId="0" borderId="36" xfId="0" applyFont="1" applyBorder="1" applyAlignment="1">
      <alignment/>
    </xf>
    <xf numFmtId="0" fontId="108" fillId="0" borderId="36" xfId="0" applyFont="1" applyBorder="1" applyAlignment="1">
      <alignment/>
    </xf>
    <xf numFmtId="0" fontId="14" fillId="0" borderId="98"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6" fillId="0" borderId="53" xfId="0" applyFont="1" applyBorder="1" applyAlignment="1">
      <alignment horizontal="center"/>
    </xf>
    <xf numFmtId="0" fontId="6" fillId="0" borderId="40" xfId="0" applyFont="1" applyFill="1" applyBorder="1" applyAlignment="1" applyProtection="1">
      <alignment horizontal="justify" wrapText="1"/>
      <protection/>
    </xf>
    <xf numFmtId="0" fontId="6" fillId="0" borderId="46" xfId="0" applyFont="1" applyFill="1" applyBorder="1" applyAlignment="1" applyProtection="1">
      <alignment horizontal="justify" wrapText="1"/>
      <protection/>
    </xf>
    <xf numFmtId="0" fontId="0" fillId="0" borderId="0" xfId="0" applyNumberFormat="1" applyAlignment="1">
      <alignment/>
    </xf>
    <xf numFmtId="0" fontId="6" fillId="0" borderId="57" xfId="0" applyFont="1" applyFill="1" applyBorder="1" applyAlignment="1" applyProtection="1">
      <alignment horizontal="justify" wrapText="1"/>
      <protection/>
    </xf>
    <xf numFmtId="173" fontId="13" fillId="0" borderId="0" xfId="61" applyFont="1" applyFill="1" applyAlignment="1" applyProtection="1">
      <alignment horizontal="left" vertical="center"/>
      <protection/>
    </xf>
    <xf numFmtId="173" fontId="21" fillId="0" borderId="0" xfId="61" applyFont="1" applyAlignment="1" applyProtection="1">
      <alignment vertical="center" wrapText="1"/>
      <protection/>
    </xf>
    <xf numFmtId="173" fontId="21" fillId="0" borderId="144" xfId="61" applyFont="1" applyBorder="1" applyAlignment="1" applyProtection="1">
      <alignment vertical="center" wrapText="1"/>
      <protection/>
    </xf>
    <xf numFmtId="0" fontId="13" fillId="0" borderId="0" xfId="60" applyFont="1" applyAlignment="1" applyProtection="1">
      <alignment vertical="center"/>
      <protection/>
    </xf>
    <xf numFmtId="173" fontId="13" fillId="0" borderId="0" xfId="61" applyFont="1" applyAlignment="1" applyProtection="1">
      <alignment vertical="center"/>
      <protection/>
    </xf>
    <xf numFmtId="173" fontId="13" fillId="0" borderId="0" xfId="61" applyFont="1" applyAlignment="1" applyProtection="1">
      <alignment horizontal="right" vertical="center"/>
      <protection/>
    </xf>
    <xf numFmtId="173" fontId="13" fillId="0" borderId="0" xfId="61" applyFont="1" applyFill="1" applyBorder="1" applyAlignment="1" applyProtection="1">
      <alignment horizontal="right" vertical="center"/>
      <protection/>
    </xf>
    <xf numFmtId="173" fontId="69" fillId="0" borderId="0" xfId="61" applyFont="1" applyFill="1" applyAlignment="1" applyProtection="1">
      <alignment horizontal="left" vertical="center"/>
      <protection/>
    </xf>
    <xf numFmtId="173" fontId="69" fillId="0" borderId="0" xfId="61" applyFont="1" applyAlignment="1" applyProtection="1">
      <alignment horizontal="right" vertical="center"/>
      <protection/>
    </xf>
    <xf numFmtId="173" fontId="69" fillId="0" borderId="0" xfId="61" applyFont="1" applyFill="1" applyBorder="1" applyAlignment="1" applyProtection="1">
      <alignment horizontal="right" vertical="center"/>
      <protection/>
    </xf>
    <xf numFmtId="173" fontId="69" fillId="0" borderId="0" xfId="61" applyFont="1" applyFill="1" applyBorder="1" applyAlignment="1" applyProtection="1">
      <alignment vertical="center"/>
      <protection/>
    </xf>
    <xf numFmtId="1" fontId="16" fillId="16" borderId="36" xfId="61" applyNumberFormat="1" applyFont="1" applyFill="1" applyBorder="1" applyAlignment="1" applyProtection="1">
      <alignment vertical="center"/>
      <protection/>
    </xf>
    <xf numFmtId="173" fontId="49" fillId="0" borderId="76" xfId="61" applyFont="1" applyBorder="1" applyAlignment="1" applyProtection="1">
      <alignment vertical="center" wrapText="1"/>
      <protection/>
    </xf>
    <xf numFmtId="173" fontId="77" fillId="0" borderId="76" xfId="61" applyFont="1" applyBorder="1" applyAlignment="1" applyProtection="1">
      <alignment vertical="center" wrapText="1"/>
      <protection/>
    </xf>
    <xf numFmtId="0" fontId="14" fillId="0" borderId="145" xfId="0" applyFont="1" applyBorder="1" applyAlignment="1">
      <alignment horizontal="center" vertical="center" wrapText="1"/>
    </xf>
    <xf numFmtId="0" fontId="9" fillId="0" borderId="68" xfId="0" applyFont="1" applyBorder="1" applyAlignment="1">
      <alignment horizontal="center" wrapText="1"/>
    </xf>
    <xf numFmtId="0" fontId="9" fillId="0" borderId="107" xfId="0" applyFont="1" applyBorder="1" applyAlignment="1">
      <alignment horizontal="center" wrapText="1"/>
    </xf>
    <xf numFmtId="0" fontId="9" fillId="0" borderId="146" xfId="0" applyFont="1" applyBorder="1" applyAlignment="1">
      <alignment horizontal="center" wrapText="1"/>
    </xf>
    <xf numFmtId="173" fontId="77" fillId="0" borderId="132" xfId="61" applyFont="1" applyBorder="1" applyAlignment="1" applyProtection="1">
      <alignment vertical="center" wrapText="1"/>
      <protection/>
    </xf>
    <xf numFmtId="3" fontId="6" fillId="0" borderId="90" xfId="64" applyNumberFormat="1" applyFont="1" applyFill="1" applyBorder="1" applyAlignment="1" applyProtection="1">
      <alignment/>
      <protection locked="0"/>
    </xf>
    <xf numFmtId="3" fontId="6" fillId="0" borderId="77"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103" xfId="64" applyNumberFormat="1" applyFont="1" applyFill="1" applyBorder="1" applyAlignment="1" applyProtection="1">
      <alignment/>
      <protection locked="0"/>
    </xf>
    <xf numFmtId="3" fontId="6" fillId="0" borderId="102"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56" xfId="64" applyNumberFormat="1" applyFont="1" applyFill="1" applyBorder="1" applyAlignment="1" applyProtection="1">
      <alignment/>
      <protection locked="0"/>
    </xf>
    <xf numFmtId="3" fontId="6" fillId="0" borderId="59" xfId="64" applyNumberFormat="1" applyFont="1" applyFill="1" applyBorder="1" applyAlignment="1" applyProtection="1">
      <alignment/>
      <protection locked="0"/>
    </xf>
    <xf numFmtId="3" fontId="6" fillId="0" borderId="61" xfId="64" applyNumberFormat="1" applyFont="1" applyFill="1" applyBorder="1" applyAlignment="1" applyProtection="1">
      <alignment/>
      <protection locked="0"/>
    </xf>
    <xf numFmtId="3" fontId="6" fillId="0" borderId="45" xfId="64" applyNumberFormat="1" applyFont="1" applyFill="1" applyBorder="1" applyAlignment="1" applyProtection="1">
      <alignment/>
      <protection locked="0"/>
    </xf>
    <xf numFmtId="3" fontId="6" fillId="0" borderId="63"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3" fontId="6" fillId="0" borderId="78" xfId="64" applyNumberFormat="1" applyFont="1" applyFill="1" applyBorder="1" applyAlignment="1" applyProtection="1">
      <alignment/>
      <protection locked="0"/>
    </xf>
    <xf numFmtId="3" fontId="6" fillId="0" borderId="90" xfId="0" applyNumberFormat="1" applyFont="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3" xfId="0" applyNumberFormat="1" applyFont="1" applyBorder="1" applyAlignment="1" applyProtection="1">
      <alignment/>
      <protection locked="0"/>
    </xf>
    <xf numFmtId="3" fontId="6" fillId="0" borderId="136" xfId="0" applyNumberFormat="1" applyFont="1" applyBorder="1" applyAlignment="1" applyProtection="1">
      <alignment/>
      <protection locked="0"/>
    </xf>
    <xf numFmtId="3" fontId="6" fillId="0" borderId="100" xfId="0" applyNumberFormat="1" applyFont="1" applyFill="1" applyBorder="1" applyAlignment="1" applyProtection="1">
      <alignment/>
      <protection locked="0"/>
    </xf>
    <xf numFmtId="3" fontId="6" fillId="0" borderId="80" xfId="0" applyNumberFormat="1" applyFont="1" applyBorder="1" applyAlignment="1" applyProtection="1">
      <alignment/>
      <protection locked="0"/>
    </xf>
    <xf numFmtId="3" fontId="6" fillId="0" borderId="36" xfId="0" applyNumberFormat="1" applyFont="1" applyBorder="1" applyAlignment="1">
      <alignment horizontal="center"/>
    </xf>
    <xf numFmtId="3" fontId="6" fillId="0" borderId="53" xfId="0" applyNumberFormat="1" applyFont="1" applyBorder="1" applyAlignment="1">
      <alignment horizontal="center"/>
    </xf>
    <xf numFmtId="3" fontId="6" fillId="0" borderId="36" xfId="47" applyNumberFormat="1" applyFont="1" applyBorder="1" applyAlignment="1">
      <alignment/>
    </xf>
    <xf numFmtId="0" fontId="109" fillId="0" borderId="0" xfId="0" applyFont="1" applyAlignment="1" applyProtection="1">
      <alignment horizontal="left" vertical="top"/>
      <protection/>
    </xf>
    <xf numFmtId="0" fontId="9" fillId="0" borderId="48" xfId="0" applyFont="1" applyBorder="1" applyAlignment="1">
      <alignment horizontal="center"/>
    </xf>
    <xf numFmtId="0" fontId="6" fillId="0" borderId="48" xfId="0" applyFont="1" applyFill="1" applyBorder="1" applyAlignment="1" applyProtection="1">
      <alignment horizontal="left"/>
      <protection/>
    </xf>
    <xf numFmtId="0" fontId="9" fillId="0" borderId="48" xfId="0" applyFont="1" applyFill="1" applyBorder="1" applyAlignment="1" applyProtection="1">
      <alignment horizontal="left"/>
      <protection/>
    </xf>
    <xf numFmtId="0" fontId="9" fillId="0" borderId="36" xfId="0" applyFont="1" applyFill="1" applyBorder="1" applyAlignment="1" applyProtection="1">
      <alignment horizontal="left"/>
      <protection/>
    </xf>
    <xf numFmtId="3" fontId="6" fillId="0" borderId="90" xfId="64" applyNumberFormat="1" applyFont="1" applyFill="1" applyBorder="1" applyAlignment="1" applyProtection="1">
      <alignment/>
      <protection locked="0"/>
    </xf>
    <xf numFmtId="0" fontId="6" fillId="0" borderId="0" xfId="0" applyFont="1" applyAlignment="1">
      <alignment horizontal="center" vertical="top"/>
    </xf>
    <xf numFmtId="0" fontId="5" fillId="0" borderId="0" xfId="0" applyFont="1" applyAlignment="1">
      <alignment horizontal="right" vertical="top"/>
    </xf>
    <xf numFmtId="0" fontId="6" fillId="25" borderId="38" xfId="0" applyFont="1" applyFill="1" applyBorder="1" applyAlignment="1">
      <alignment/>
    </xf>
    <xf numFmtId="0" fontId="6" fillId="25" borderId="37" xfId="0" applyFont="1" applyFill="1" applyBorder="1" applyAlignment="1">
      <alignment/>
    </xf>
    <xf numFmtId="0" fontId="9" fillId="25" borderId="147" xfId="0" applyFont="1" applyFill="1" applyBorder="1" applyAlignment="1">
      <alignment horizontal="centerContinuous" vertical="center" wrapText="1"/>
    </xf>
    <xf numFmtId="0" fontId="9" fillId="25" borderId="140"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1" xfId="0" applyFont="1" applyFill="1" applyBorder="1" applyAlignment="1" applyProtection="1">
      <alignment horizontal="center"/>
      <protection/>
    </xf>
    <xf numFmtId="0" fontId="110" fillId="0" borderId="0" xfId="0" applyFont="1" applyAlignment="1">
      <alignment horizontal="center" vertical="center"/>
    </xf>
    <xf numFmtId="200" fontId="6" fillId="25" borderId="121" xfId="0" applyNumberFormat="1" applyFont="1" applyFill="1" applyBorder="1" applyAlignment="1">
      <alignment/>
    </xf>
    <xf numFmtId="200" fontId="6" fillId="25" borderId="123" xfId="0" applyNumberFormat="1" applyFont="1" applyFill="1" applyBorder="1" applyAlignment="1">
      <alignment/>
    </xf>
    <xf numFmtId="200" fontId="6" fillId="25" borderId="46" xfId="0" applyNumberFormat="1" applyFont="1" applyFill="1" applyBorder="1" applyAlignment="1">
      <alignment/>
    </xf>
    <xf numFmtId="200" fontId="6" fillId="25" borderId="68" xfId="0" applyNumberFormat="1" applyFont="1" applyFill="1" applyBorder="1" applyAlignment="1">
      <alignment/>
    </xf>
    <xf numFmtId="200" fontId="6" fillId="25" borderId="70" xfId="0" applyNumberFormat="1" applyFont="1" applyFill="1" applyBorder="1" applyAlignment="1" applyProtection="1">
      <alignment/>
      <protection/>
    </xf>
    <xf numFmtId="200" fontId="6" fillId="25" borderId="72" xfId="0" applyNumberFormat="1" applyFont="1" applyFill="1" applyBorder="1" applyAlignment="1" applyProtection="1">
      <alignment/>
      <protection/>
    </xf>
    <xf numFmtId="173" fontId="8" fillId="0" borderId="0" xfId="61" applyFont="1" applyAlignment="1" applyProtection="1">
      <alignment vertical="center"/>
      <protection/>
    </xf>
    <xf numFmtId="173" fontId="16" fillId="0" borderId="0" xfId="61" applyFont="1" applyAlignment="1" applyProtection="1">
      <alignment vertical="center"/>
      <protection/>
    </xf>
    <xf numFmtId="173" fontId="6" fillId="0" borderId="76" xfId="61" applyFont="1" applyBorder="1" applyAlignment="1" applyProtection="1">
      <alignment vertical="center"/>
      <protection/>
    </xf>
    <xf numFmtId="173" fontId="6" fillId="0" borderId="0" xfId="61" applyFont="1" applyAlignment="1" applyProtection="1">
      <alignment horizontal="left" vertical="center"/>
      <protection/>
    </xf>
    <xf numFmtId="49" fontId="16" fillId="0" borderId="36" xfId="61" applyNumberFormat="1" applyFont="1" applyFill="1" applyBorder="1" applyAlignment="1" applyProtection="1">
      <alignment horizontal="left" vertical="center"/>
      <protection locked="0"/>
    </xf>
    <xf numFmtId="49" fontId="11" fillId="0" borderId="56" xfId="36" applyNumberFormat="1" applyFill="1" applyBorder="1" applyAlignment="1" applyProtection="1">
      <alignment horizontal="left" vertical="center"/>
      <protection locked="0"/>
    </xf>
    <xf numFmtId="49" fontId="16" fillId="0" borderId="36" xfId="0" applyNumberFormat="1" applyFont="1" applyFill="1" applyBorder="1" applyAlignment="1" applyProtection="1">
      <alignment horizontal="left"/>
      <protection locked="0"/>
    </xf>
    <xf numFmtId="173" fontId="16" fillId="0" borderId="0" xfId="61" applyFont="1" applyAlignment="1" applyProtection="1">
      <alignment horizontal="left" vertical="center"/>
      <protection/>
    </xf>
    <xf numFmtId="173" fontId="16" fillId="0" borderId="0" xfId="61" applyFont="1" applyBorder="1" applyAlignment="1" applyProtection="1">
      <alignment vertical="center"/>
      <protection/>
    </xf>
    <xf numFmtId="0" fontId="21" fillId="0" borderId="0" xfId="0" applyFont="1" applyAlignment="1">
      <alignment wrapText="1"/>
    </xf>
    <xf numFmtId="0" fontId="16" fillId="0" borderId="121" xfId="0" applyFont="1" applyFill="1" applyBorder="1" applyAlignment="1" applyProtection="1">
      <alignment horizontal="left" vertical="center" wrapText="1"/>
      <protection/>
    </xf>
    <xf numFmtId="3" fontId="6" fillId="24" borderId="122" xfId="0" applyNumberFormat="1" applyFont="1" applyFill="1" applyBorder="1" applyAlignment="1">
      <alignment horizontal="center" vertical="center"/>
    </xf>
    <xf numFmtId="0" fontId="16" fillId="0" borderId="46" xfId="0" applyFont="1" applyFill="1" applyBorder="1" applyAlignment="1" applyProtection="1">
      <alignment horizontal="left" vertical="center" wrapText="1"/>
      <protection/>
    </xf>
    <xf numFmtId="3" fontId="6" fillId="24" borderId="36" xfId="0" applyNumberFormat="1" applyFont="1" applyFill="1" applyBorder="1" applyAlignment="1">
      <alignment horizontal="center" vertical="center"/>
    </xf>
    <xf numFmtId="0" fontId="16" fillId="0" borderId="57" xfId="0" applyFont="1" applyFill="1" applyBorder="1" applyAlignment="1" applyProtection="1">
      <alignment horizontal="left" vertical="center" wrapText="1"/>
      <protection/>
    </xf>
    <xf numFmtId="3" fontId="6" fillId="24" borderId="49" xfId="0" applyNumberFormat="1" applyFont="1" applyFill="1" applyBorder="1" applyAlignment="1">
      <alignment horizontal="center" vertical="center"/>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48" xfId="0" applyNumberFormat="1" applyFont="1" applyFill="1" applyBorder="1" applyAlignment="1">
      <alignment horizontal="center" vertical="center"/>
    </xf>
    <xf numFmtId="3" fontId="6" fillId="0" borderId="48" xfId="0" applyNumberFormat="1" applyFont="1" applyBorder="1" applyAlignment="1">
      <alignment horizontal="center" vertical="center"/>
    </xf>
    <xf numFmtId="0" fontId="6" fillId="0" borderId="57" xfId="0" applyFont="1" applyFill="1" applyBorder="1" applyAlignment="1" applyProtection="1">
      <alignment horizontal="left" vertical="center" wrapText="1"/>
      <protection/>
    </xf>
    <xf numFmtId="3" fontId="6" fillId="0" borderId="49" xfId="0" applyNumberFormat="1" applyFont="1" applyBorder="1" applyAlignment="1">
      <alignment horizontal="center" vertical="center"/>
    </xf>
    <xf numFmtId="0" fontId="0" fillId="0" borderId="0" xfId="0" applyAlignment="1" applyProtection="1">
      <alignment/>
      <protection/>
    </xf>
    <xf numFmtId="0" fontId="6" fillId="0" borderId="0" xfId="0" applyFont="1" applyBorder="1" applyAlignment="1" applyProtection="1">
      <alignment/>
      <protection/>
    </xf>
    <xf numFmtId="0" fontId="9" fillId="26" borderId="70" xfId="0" applyFont="1" applyFill="1" applyBorder="1" applyAlignment="1" applyProtection="1">
      <alignment horizontal="center" vertical="center"/>
      <protection/>
    </xf>
    <xf numFmtId="0" fontId="9" fillId="26" borderId="71"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48"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6" xfId="0" applyNumberFormat="1" applyFont="1" applyFill="1" applyBorder="1" applyAlignment="1" applyProtection="1">
      <alignment vertical="center"/>
      <protection/>
    </xf>
    <xf numFmtId="3" fontId="16" fillId="0" borderId="48" xfId="0" applyNumberFormat="1" applyFont="1" applyFill="1" applyBorder="1" applyAlignment="1" applyProtection="1">
      <alignment/>
      <protection locked="0"/>
    </xf>
    <xf numFmtId="0" fontId="16" fillId="0" borderId="66" xfId="0" applyNumberFormat="1" applyFont="1" applyFill="1" applyBorder="1" applyAlignment="1" applyProtection="1">
      <alignment/>
      <protection locked="0"/>
    </xf>
    <xf numFmtId="4" fontId="6" fillId="0" borderId="46" xfId="0" applyNumberFormat="1" applyFont="1" applyFill="1" applyBorder="1" applyAlignment="1" applyProtection="1">
      <alignment horizontal="justify"/>
      <protection/>
    </xf>
    <xf numFmtId="3" fontId="16" fillId="0" borderId="36" xfId="0" applyNumberFormat="1" applyFont="1" applyFill="1" applyBorder="1" applyAlignment="1" applyProtection="1">
      <alignment/>
      <protection locked="0"/>
    </xf>
    <xf numFmtId="0" fontId="16" fillId="0" borderId="67" xfId="0" applyNumberFormat="1" applyFont="1" applyFill="1" applyBorder="1" applyAlignment="1" applyProtection="1">
      <alignment/>
      <protection locked="0"/>
    </xf>
    <xf numFmtId="3" fontId="16" fillId="0" borderId="36"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6" xfId="0" applyFont="1" applyFill="1" applyBorder="1" applyAlignment="1" applyProtection="1">
      <alignment horizontal="justify"/>
      <protection/>
    </xf>
    <xf numFmtId="3" fontId="16" fillId="0" borderId="49" xfId="0" applyNumberFormat="1" applyFont="1" applyFill="1" applyBorder="1" applyAlignment="1" applyProtection="1">
      <alignment vertical="center"/>
      <protection/>
    </xf>
    <xf numFmtId="3" fontId="16" fillId="0" borderId="49"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0" fontId="21" fillId="0" borderId="70" xfId="0" applyFont="1" applyFill="1" applyBorder="1" applyAlignment="1" applyProtection="1">
      <alignment horizontal="center" vertical="center" wrapText="1"/>
      <protection/>
    </xf>
    <xf numFmtId="3" fontId="21" fillId="0" borderId="71" xfId="0" applyNumberFormat="1" applyFont="1" applyFill="1" applyBorder="1" applyAlignment="1" applyProtection="1">
      <alignment vertical="center"/>
      <protection/>
    </xf>
    <xf numFmtId="0" fontId="13" fillId="26" borderId="72" xfId="0" applyNumberFormat="1" applyFont="1" applyFill="1" applyBorder="1" applyAlignment="1" applyProtection="1">
      <alignment horizontal="center" vertical="center" wrapText="1"/>
      <protection/>
    </xf>
    <xf numFmtId="0" fontId="0" fillId="0" borderId="122" xfId="0" applyBorder="1" applyAlignment="1" applyProtection="1">
      <alignment/>
      <protection/>
    </xf>
    <xf numFmtId="0" fontId="0" fillId="0" borderId="123" xfId="0" applyNumberFormat="1" applyBorder="1" applyAlignment="1" applyProtection="1">
      <alignment/>
      <protection/>
    </xf>
    <xf numFmtId="0" fontId="6" fillId="0" borderId="36" xfId="0" applyFont="1" applyFill="1" applyBorder="1" applyAlignment="1" applyProtection="1">
      <alignment horizontal="justify" vertical="center" wrapText="1"/>
      <protection/>
    </xf>
    <xf numFmtId="0" fontId="13" fillId="26" borderId="72" xfId="0" applyNumberFormat="1" applyFont="1" applyFill="1" applyBorder="1" applyAlignment="1" applyProtection="1">
      <alignment horizontal="center" vertical="center"/>
      <protection/>
    </xf>
    <xf numFmtId="0" fontId="78"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11" fillId="0" borderId="0" xfId="0" applyFont="1" applyAlignment="1">
      <alignment/>
    </xf>
    <xf numFmtId="3" fontId="6" fillId="0" borderId="77" xfId="64" applyNumberFormat="1" applyFont="1" applyFill="1" applyBorder="1" applyAlignment="1" applyProtection="1">
      <alignment/>
      <protection locked="0"/>
    </xf>
    <xf numFmtId="3" fontId="6" fillId="0" borderId="125" xfId="64" applyNumberFormat="1" applyFont="1" applyFill="1" applyBorder="1" applyAlignment="1" applyProtection="1">
      <alignment/>
      <protection locked="0"/>
    </xf>
    <xf numFmtId="3" fontId="6" fillId="0" borderId="80" xfId="64" applyNumberFormat="1" applyFont="1" applyFill="1" applyBorder="1" applyAlignment="1" applyProtection="1">
      <alignment/>
      <protection locked="0"/>
    </xf>
    <xf numFmtId="3" fontId="6" fillId="0" borderId="75" xfId="64" applyNumberFormat="1" applyFont="1" applyFill="1" applyBorder="1" applyAlignment="1" applyProtection="1">
      <alignment/>
      <protection locked="0"/>
    </xf>
    <xf numFmtId="3" fontId="6" fillId="0" borderId="83" xfId="64" applyNumberFormat="1" applyFont="1" applyFill="1" applyBorder="1" applyAlignment="1" applyProtection="1">
      <alignment/>
      <protection locked="0"/>
    </xf>
    <xf numFmtId="3" fontId="6" fillId="0" borderId="63" xfId="64" applyNumberFormat="1" applyFont="1" applyFill="1" applyBorder="1" applyAlignment="1" applyProtection="1">
      <alignment/>
      <protection locked="0"/>
    </xf>
    <xf numFmtId="3" fontId="6" fillId="0" borderId="45" xfId="64" applyNumberFormat="1" applyFont="1" applyFill="1" applyBorder="1" applyAlignment="1" applyProtection="1">
      <alignment/>
      <protection locked="0"/>
    </xf>
    <xf numFmtId="3" fontId="6" fillId="0" borderId="76" xfId="64" applyNumberFormat="1" applyFont="1" applyFill="1" applyBorder="1" applyAlignment="1" applyProtection="1">
      <alignment/>
      <protection locked="0"/>
    </xf>
    <xf numFmtId="200" fontId="6" fillId="24" borderId="114" xfId="64" applyNumberFormat="1" applyFont="1" applyFill="1" applyBorder="1" applyAlignment="1">
      <alignment/>
      <protection/>
    </xf>
    <xf numFmtId="200" fontId="6" fillId="24" borderId="109" xfId="64" applyNumberFormat="1" applyFont="1" applyFill="1" applyBorder="1" applyAlignment="1">
      <alignment/>
      <protection/>
    </xf>
    <xf numFmtId="0" fontId="6" fillId="0" borderId="39" xfId="0" applyFont="1" applyFill="1" applyBorder="1" applyAlignment="1" applyProtection="1">
      <alignment horizontal="justify"/>
      <protection/>
    </xf>
    <xf numFmtId="0" fontId="16" fillId="0" borderId="48"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0" fillId="0" borderId="0" xfId="0" applyFont="1" applyAlignment="1">
      <alignment wrapText="1"/>
    </xf>
    <xf numFmtId="0" fontId="0" fillId="0" borderId="0" xfId="0" applyFont="1" applyAlignment="1" applyProtection="1">
      <alignment horizontal="left"/>
      <protection locked="0"/>
    </xf>
    <xf numFmtId="0" fontId="46" fillId="0" borderId="0" xfId="0" applyFont="1" applyAlignment="1">
      <alignment horizontal="center" vertical="center" wrapText="1"/>
    </xf>
    <xf numFmtId="40" fontId="6" fillId="24" borderId="36" xfId="47" applyFont="1" applyFill="1" applyBorder="1" applyAlignment="1">
      <alignment horizontal="center"/>
    </xf>
    <xf numFmtId="40" fontId="6" fillId="24" borderId="49" xfId="47" applyFont="1" applyFill="1" applyBorder="1" applyAlignment="1">
      <alignment horizontal="center"/>
    </xf>
    <xf numFmtId="0" fontId="6" fillId="0" borderId="20" xfId="0" applyFont="1" applyFill="1" applyBorder="1" applyAlignment="1" applyProtection="1">
      <alignment horizontal="justify"/>
      <protection/>
    </xf>
    <xf numFmtId="173" fontId="6" fillId="0" borderId="0" xfId="61" applyFont="1" applyAlignment="1" applyProtection="1">
      <alignment vertical="center"/>
      <protection/>
    </xf>
    <xf numFmtId="49" fontId="16" fillId="0" borderId="36" xfId="61" applyNumberFormat="1" applyFont="1" applyBorder="1" applyAlignment="1" applyProtection="1">
      <alignment horizontal="left" vertical="center"/>
      <protection locked="0"/>
    </xf>
    <xf numFmtId="49" fontId="16" fillId="0" borderId="36" xfId="0" applyNumberFormat="1" applyFont="1" applyBorder="1" applyAlignment="1" applyProtection="1">
      <alignment horizontal="left"/>
      <protection locked="0"/>
    </xf>
    <xf numFmtId="0" fontId="14" fillId="0" borderId="148" xfId="0" applyFont="1" applyFill="1" applyBorder="1" applyAlignment="1" applyProtection="1">
      <alignment horizontal="center" vertical="center"/>
      <protection/>
    </xf>
    <xf numFmtId="0" fontId="14" fillId="0" borderId="149" xfId="0" applyFont="1" applyFill="1" applyBorder="1" applyAlignment="1" applyProtection="1">
      <alignment horizontal="center" vertical="center"/>
      <protection/>
    </xf>
    <xf numFmtId="0" fontId="14" fillId="0" borderId="118" xfId="0" applyFont="1" applyFill="1" applyBorder="1" applyAlignment="1" applyProtection="1">
      <alignment horizontal="center" vertical="center"/>
      <protection/>
    </xf>
    <xf numFmtId="0" fontId="14" fillId="27" borderId="150" xfId="0" applyFont="1" applyFill="1" applyBorder="1" applyAlignment="1" applyProtection="1">
      <alignment horizontal="center" vertical="center"/>
      <protection/>
    </xf>
    <xf numFmtId="0" fontId="6" fillId="27" borderId="35" xfId="63" applyFont="1" applyFill="1" applyBorder="1" applyAlignment="1">
      <alignment horizontal="center"/>
      <protection/>
    </xf>
    <xf numFmtId="0" fontId="6" fillId="27" borderId="35" xfId="64" applyFont="1" applyFill="1" applyBorder="1" applyAlignment="1">
      <alignment horizontal="center"/>
      <protection/>
    </xf>
    <xf numFmtId="0" fontId="6" fillId="27" borderId="35" xfId="65" applyFont="1" applyFill="1" applyBorder="1" applyAlignment="1">
      <alignment horizontal="center"/>
      <protection/>
    </xf>
    <xf numFmtId="0" fontId="6" fillId="27" borderId="35" xfId="66" applyFont="1" applyFill="1" applyBorder="1" applyAlignment="1">
      <alignment horizontal="center"/>
      <protection/>
    </xf>
    <xf numFmtId="0" fontId="9" fillId="27" borderId="35" xfId="67" applyFont="1" applyFill="1" applyBorder="1" applyAlignment="1" applyProtection="1">
      <alignment horizontal="center" vertical="center"/>
      <protection/>
    </xf>
    <xf numFmtId="0" fontId="19" fillId="27" borderId="35" xfId="0" applyFont="1" applyFill="1" applyBorder="1" applyAlignment="1" applyProtection="1">
      <alignment horizontal="center"/>
      <protection/>
    </xf>
    <xf numFmtId="0" fontId="19" fillId="27" borderId="35" xfId="68" applyFont="1" applyFill="1" applyBorder="1" applyAlignment="1">
      <alignment horizontal="center"/>
      <protection/>
    </xf>
    <xf numFmtId="0" fontId="19" fillId="27" borderId="99" xfId="0" applyFont="1" applyFill="1" applyBorder="1" applyAlignment="1">
      <alignment horizontal="center"/>
    </xf>
    <xf numFmtId="0" fontId="14" fillId="27" borderId="99"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100" xfId="0" applyFont="1" applyFill="1" applyBorder="1" applyAlignment="1">
      <alignment horizontal="center" vertical="center"/>
    </xf>
    <xf numFmtId="0" fontId="112" fillId="0" borderId="0" xfId="0" applyFont="1" applyAlignment="1">
      <alignment/>
    </xf>
    <xf numFmtId="200" fontId="112" fillId="0" borderId="0" xfId="0" applyNumberFormat="1" applyFont="1" applyAlignment="1">
      <alignment/>
    </xf>
    <xf numFmtId="0" fontId="82" fillId="0" borderId="0" xfId="55" applyNumberFormat="1" applyFont="1" applyFill="1" applyBorder="1" applyAlignment="1" applyProtection="1">
      <alignment/>
      <protection/>
    </xf>
    <xf numFmtId="0" fontId="16" fillId="0" borderId="0" xfId="55" applyNumberFormat="1" applyFont="1" applyFill="1" applyBorder="1" applyAlignment="1" applyProtection="1">
      <alignment/>
      <protection/>
    </xf>
    <xf numFmtId="0" fontId="14" fillId="0" borderId="148" xfId="52" applyFont="1" applyFill="1" applyBorder="1" applyAlignment="1" applyProtection="1">
      <alignment horizontal="center" vertical="center"/>
      <protection/>
    </xf>
    <xf numFmtId="0" fontId="9" fillId="0" borderId="34" xfId="52" applyFont="1" applyFill="1" applyBorder="1" applyAlignment="1" applyProtection="1">
      <alignment horizontal="centerContinuous" vertical="center" wrapText="1"/>
      <protection/>
    </xf>
    <xf numFmtId="0" fontId="9" fillId="0" borderId="149" xfId="52" applyFont="1" applyFill="1" applyBorder="1" applyAlignment="1" applyProtection="1">
      <alignment horizontal="centerContinuous" vertical="center" wrapText="1"/>
      <protection/>
    </xf>
    <xf numFmtId="0" fontId="14" fillId="0" borderId="150" xfId="52" applyFont="1" applyFill="1" applyBorder="1" applyAlignment="1" applyProtection="1">
      <alignment horizontal="center" vertical="center"/>
      <protection/>
    </xf>
    <xf numFmtId="0" fontId="19" fillId="0" borderId="31" xfId="52" applyFont="1" applyFill="1" applyBorder="1" applyAlignment="1" applyProtection="1">
      <alignment horizontal="center"/>
      <protection/>
    </xf>
    <xf numFmtId="0" fontId="19" fillId="0" borderId="32" xfId="52" applyFont="1" applyFill="1" applyBorder="1" applyAlignment="1" applyProtection="1">
      <alignment horizontal="center"/>
      <protection/>
    </xf>
    <xf numFmtId="0" fontId="6" fillId="0" borderId="31" xfId="52" applyFont="1" applyFill="1" applyBorder="1" applyAlignment="1" applyProtection="1">
      <alignment horizontal="center"/>
      <protection/>
    </xf>
    <xf numFmtId="0" fontId="6" fillId="0" borderId="118" xfId="52" applyFont="1" applyFill="1" applyBorder="1" applyAlignment="1" applyProtection="1">
      <alignment horizontal="center"/>
      <protection/>
    </xf>
    <xf numFmtId="3" fontId="6" fillId="0" borderId="46" xfId="52" applyNumberFormat="1" applyFont="1" applyFill="1" applyBorder="1" applyAlignment="1" applyProtection="1">
      <alignment horizontal="left"/>
      <protection/>
    </xf>
    <xf numFmtId="3" fontId="6" fillId="0" borderId="61" xfId="52" applyNumberFormat="1" applyFont="1" applyFill="1" applyBorder="1" applyAlignment="1" applyProtection="1">
      <alignment/>
      <protection locked="0"/>
    </xf>
    <xf numFmtId="3" fontId="6" fillId="0" borderId="45" xfId="52" applyNumberFormat="1" applyFont="1" applyFill="1" applyBorder="1" applyAlignment="1" applyProtection="1">
      <alignment/>
      <protection locked="0"/>
    </xf>
    <xf numFmtId="3" fontId="6" fillId="0" borderId="151" xfId="52" applyNumberFormat="1" applyFont="1" applyFill="1" applyBorder="1" applyAlignment="1" applyProtection="1">
      <alignment/>
      <protection/>
    </xf>
    <xf numFmtId="200" fontId="6" fillId="0" borderId="61" xfId="52" applyNumberFormat="1" applyFont="1" applyFill="1" applyBorder="1" applyAlignment="1" applyProtection="1">
      <alignment/>
      <protection/>
    </xf>
    <xf numFmtId="200" fontId="6" fillId="0" borderId="93" xfId="52" applyNumberFormat="1" applyFont="1" applyFill="1" applyBorder="1" applyAlignment="1" applyProtection="1">
      <alignment/>
      <protection/>
    </xf>
    <xf numFmtId="3" fontId="6" fillId="0" borderId="64" xfId="52" applyNumberFormat="1" applyFont="1" applyFill="1" applyBorder="1" applyAlignment="1" applyProtection="1">
      <alignment/>
      <protection/>
    </xf>
    <xf numFmtId="0" fontId="9" fillId="0" borderId="73" xfId="52" applyFont="1" applyFill="1" applyBorder="1" applyAlignment="1" applyProtection="1">
      <alignment horizontal="right" vertical="center"/>
      <protection/>
    </xf>
    <xf numFmtId="0" fontId="6" fillId="0" borderId="13" xfId="52" applyFont="1" applyFill="1" applyBorder="1" applyAlignment="1" applyProtection="1">
      <alignment horizontal="center"/>
      <protection/>
    </xf>
    <xf numFmtId="200" fontId="6" fillId="0" borderId="108" xfId="52" applyNumberFormat="1" applyFont="1" applyFill="1" applyBorder="1" applyAlignment="1" applyProtection="1">
      <alignment/>
      <protection/>
    </xf>
    <xf numFmtId="200" fontId="6" fillId="0" borderId="109" xfId="52" applyNumberFormat="1" applyFont="1" applyFill="1" applyBorder="1" applyAlignment="1" applyProtection="1">
      <alignment/>
      <protection/>
    </xf>
    <xf numFmtId="200" fontId="6" fillId="0" borderId="152" xfId="52" applyNumberFormat="1" applyFont="1" applyFill="1" applyBorder="1" applyAlignment="1" applyProtection="1">
      <alignment/>
      <protection/>
    </xf>
    <xf numFmtId="0" fontId="6" fillId="0" borderId="0" xfId="52" applyFont="1" applyFill="1" applyBorder="1" applyAlignment="1" applyProtection="1">
      <alignment horizontal="left"/>
      <protection/>
    </xf>
    <xf numFmtId="0" fontId="9" fillId="0" borderId="38" xfId="55" applyFont="1" applyFill="1" applyBorder="1" applyAlignment="1" applyProtection="1">
      <alignment horizontal="center" vertical="center"/>
      <protection/>
    </xf>
    <xf numFmtId="0" fontId="9" fillId="0" borderId="96" xfId="55" applyFont="1" applyFill="1" applyBorder="1" applyAlignment="1" applyProtection="1">
      <alignment horizontal="center" vertical="center"/>
      <protection/>
    </xf>
    <xf numFmtId="0" fontId="9" fillId="0" borderId="97" xfId="55" applyFont="1" applyFill="1" applyBorder="1" applyAlignment="1" applyProtection="1">
      <alignment horizontal="centerContinuous" vertical="center" wrapText="1"/>
      <protection/>
    </xf>
    <xf numFmtId="0" fontId="16" fillId="0" borderId="0" xfId="55" applyAlignment="1" applyProtection="1">
      <alignment/>
      <protection/>
    </xf>
    <xf numFmtId="0" fontId="6" fillId="0" borderId="39" xfId="55" applyFont="1" applyFill="1" applyBorder="1" applyAlignment="1" applyProtection="1">
      <alignment horizontal="justify"/>
      <protection/>
    </xf>
    <xf numFmtId="0" fontId="16" fillId="0" borderId="36" xfId="55" applyFont="1" applyFill="1" applyBorder="1" applyAlignment="1" applyProtection="1">
      <alignment horizontal="center"/>
      <protection/>
    </xf>
    <xf numFmtId="3" fontId="7" fillId="28" borderId="66" xfId="55" applyNumberFormat="1" applyFont="1" applyFill="1" applyBorder="1" applyAlignment="1" applyProtection="1">
      <alignment/>
      <protection locked="0"/>
    </xf>
    <xf numFmtId="0" fontId="6" fillId="0" borderId="0" xfId="55" applyFont="1" applyAlignment="1" applyProtection="1">
      <alignment/>
      <protection/>
    </xf>
    <xf numFmtId="0" fontId="8" fillId="0" borderId="0" xfId="55" applyFont="1" applyAlignment="1" applyProtection="1">
      <alignment horizontal="center" vertical="center"/>
      <protection/>
    </xf>
    <xf numFmtId="0" fontId="6" fillId="0" borderId="20" xfId="55" applyFont="1" applyFill="1" applyBorder="1" applyAlignment="1" applyProtection="1">
      <alignment horizontal="justify"/>
      <protection/>
    </xf>
    <xf numFmtId="0" fontId="16" fillId="0" borderId="53" xfId="55" applyFont="1" applyFill="1" applyBorder="1" applyAlignment="1" applyProtection="1">
      <alignment horizontal="center"/>
      <protection/>
    </xf>
    <xf numFmtId="3" fontId="7" fillId="28" borderId="41" xfId="55" applyNumberFormat="1" applyFont="1" applyFill="1" applyBorder="1" applyAlignment="1" applyProtection="1">
      <alignment/>
      <protection locked="0"/>
    </xf>
    <xf numFmtId="0" fontId="16" fillId="0" borderId="0" xfId="55" applyFont="1" applyAlignment="1" applyProtection="1">
      <alignment/>
      <protection/>
    </xf>
    <xf numFmtId="0" fontId="83" fillId="0" borderId="0" xfId="55" applyFont="1" applyAlignment="1" applyProtection="1">
      <alignment horizontal="left" vertical="center" wrapText="1"/>
      <protection/>
    </xf>
    <xf numFmtId="0" fontId="9" fillId="0" borderId="70" xfId="52" applyFont="1" applyFill="1" applyBorder="1" applyAlignment="1" applyProtection="1">
      <alignment horizontal="right" vertical="center"/>
      <protection/>
    </xf>
    <xf numFmtId="0" fontId="6" fillId="0" borderId="153" xfId="52" applyFont="1" applyFill="1" applyBorder="1" applyAlignment="1" applyProtection="1">
      <alignment horizontal="center"/>
      <protection/>
    </xf>
    <xf numFmtId="200" fontId="7" fillId="0" borderId="72" xfId="52" applyNumberFormat="1" applyFont="1" applyFill="1" applyBorder="1" applyAlignment="1" applyProtection="1">
      <alignment/>
      <protection/>
    </xf>
    <xf numFmtId="200" fontId="6" fillId="24" borderId="61" xfId="0" applyNumberFormat="1" applyFont="1" applyFill="1" applyBorder="1" applyAlignment="1" applyProtection="1">
      <alignment/>
      <protection locked="0"/>
    </xf>
    <xf numFmtId="200" fontId="6" fillId="24" borderId="45" xfId="0" applyNumberFormat="1" applyFont="1" applyFill="1" applyBorder="1" applyAlignment="1" applyProtection="1">
      <alignment/>
      <protection locked="0"/>
    </xf>
    <xf numFmtId="200" fontId="6" fillId="0" borderId="61" xfId="0" applyNumberFormat="1" applyFont="1" applyFill="1" applyBorder="1" applyAlignment="1" applyProtection="1">
      <alignment/>
      <protection locked="0"/>
    </xf>
    <xf numFmtId="200" fontId="6" fillId="0" borderId="45" xfId="0" applyNumberFormat="1" applyFont="1" applyFill="1" applyBorder="1" applyAlignment="1" applyProtection="1">
      <alignment/>
      <protection locked="0"/>
    </xf>
    <xf numFmtId="200" fontId="6" fillId="24" borderId="75" xfId="0" applyNumberFormat="1" applyFont="1" applyFill="1" applyBorder="1" applyAlignment="1" applyProtection="1">
      <alignment/>
      <protection locked="0"/>
    </xf>
    <xf numFmtId="200" fontId="6" fillId="0" borderId="75" xfId="0" applyNumberFormat="1" applyFont="1" applyFill="1" applyBorder="1" applyAlignment="1" applyProtection="1">
      <alignment/>
      <protection locked="0"/>
    </xf>
    <xf numFmtId="200" fontId="6" fillId="0" borderId="90" xfId="68" applyNumberFormat="1" applyFont="1" applyFill="1" applyBorder="1" applyProtection="1">
      <alignment/>
      <protection locked="0"/>
    </xf>
    <xf numFmtId="200" fontId="6" fillId="0" borderId="77" xfId="68" applyNumberFormat="1" applyFont="1" applyFill="1" applyBorder="1" applyProtection="1">
      <alignment/>
      <protection locked="0"/>
    </xf>
    <xf numFmtId="200" fontId="6" fillId="0" borderId="135" xfId="68" applyNumberFormat="1" applyFont="1" applyFill="1" applyBorder="1" applyProtection="1">
      <alignment/>
      <protection locked="0"/>
    </xf>
    <xf numFmtId="200" fontId="6" fillId="0" borderId="134" xfId="68" applyNumberFormat="1" applyFont="1" applyFill="1" applyBorder="1" applyProtection="1">
      <alignment/>
      <protection locked="0"/>
    </xf>
    <xf numFmtId="200" fontId="6" fillId="0" borderId="51" xfId="68" applyNumberFormat="1" applyFont="1" applyFill="1" applyBorder="1" applyProtection="1">
      <alignment/>
      <protection locked="0"/>
    </xf>
    <xf numFmtId="200" fontId="6" fillId="0" borderId="80" xfId="68" applyNumberFormat="1" applyFont="1" applyFill="1" applyBorder="1" applyProtection="1">
      <alignment/>
      <protection locked="0"/>
    </xf>
    <xf numFmtId="200" fontId="6" fillId="0" borderId="75" xfId="68" applyNumberFormat="1" applyFont="1" applyFill="1" applyBorder="1" applyProtection="1">
      <alignment/>
      <protection locked="0"/>
    </xf>
    <xf numFmtId="200" fontId="6" fillId="0" borderId="84" xfId="68" applyNumberFormat="1" applyFont="1" applyFill="1" applyBorder="1" applyProtection="1">
      <alignment/>
      <protection locked="0"/>
    </xf>
    <xf numFmtId="200" fontId="6" fillId="0" borderId="83" xfId="68" applyNumberFormat="1" applyFont="1" applyFill="1" applyBorder="1" applyProtection="1">
      <alignment/>
      <protection locked="0"/>
    </xf>
    <xf numFmtId="200" fontId="6" fillId="0" borderId="61" xfId="0" applyNumberFormat="1" applyFont="1" applyFill="1" applyBorder="1" applyAlignment="1" applyProtection="1">
      <alignment/>
      <protection locked="0"/>
    </xf>
    <xf numFmtId="200" fontId="6" fillId="0" borderId="62" xfId="0" applyNumberFormat="1" applyFont="1" applyFill="1" applyBorder="1" applyAlignment="1" applyProtection="1">
      <alignment/>
      <protection locked="0"/>
    </xf>
    <xf numFmtId="200" fontId="6" fillId="0" borderId="63" xfId="0" applyNumberFormat="1" applyFont="1" applyFill="1" applyBorder="1" applyAlignment="1" applyProtection="1">
      <alignment/>
      <protection locked="0"/>
    </xf>
    <xf numFmtId="200" fontId="6" fillId="0" borderId="64" xfId="0" applyNumberFormat="1" applyFont="1" applyFill="1" applyBorder="1" applyAlignment="1" applyProtection="1">
      <alignment/>
      <protection locked="0"/>
    </xf>
    <xf numFmtId="200" fontId="6" fillId="0" borderId="65" xfId="0" applyNumberFormat="1" applyFont="1" applyFill="1" applyBorder="1" applyAlignment="1" applyProtection="1">
      <alignment/>
      <protection locked="0"/>
    </xf>
    <xf numFmtId="200" fontId="6" fillId="0" borderId="65" xfId="0" applyNumberFormat="1" applyFont="1" applyBorder="1" applyAlignment="1" applyProtection="1">
      <alignment/>
      <protection locked="0"/>
    </xf>
    <xf numFmtId="0" fontId="9" fillId="0" borderId="105" xfId="0" applyFont="1" applyFill="1" applyBorder="1" applyAlignment="1" applyProtection="1">
      <alignment horizontal="center" vertical="center"/>
      <protection/>
    </xf>
    <xf numFmtId="200" fontId="16" fillId="0" borderId="76" xfId="0" applyNumberFormat="1" applyFont="1" applyFill="1" applyBorder="1" applyAlignment="1" applyProtection="1">
      <alignment horizontal="center"/>
      <protection/>
    </xf>
    <xf numFmtId="200" fontId="16" fillId="0" borderId="0" xfId="0" applyNumberFormat="1" applyFont="1" applyFill="1" applyBorder="1" applyAlignment="1" applyProtection="1">
      <alignment horizontal="center"/>
      <protection/>
    </xf>
    <xf numFmtId="200" fontId="16" fillId="0" borderId="132" xfId="0" applyNumberFormat="1" applyFont="1" applyFill="1" applyBorder="1" applyAlignment="1" applyProtection="1">
      <alignment horizontal="center"/>
      <protection/>
    </xf>
    <xf numFmtId="200" fontId="16" fillId="0" borderId="76" xfId="0" applyNumberFormat="1" applyFont="1" applyFill="1" applyBorder="1" applyAlignment="1" applyProtection="1">
      <alignment horizontal="center"/>
      <protection/>
    </xf>
    <xf numFmtId="200" fontId="16" fillId="0" borderId="59" xfId="0" applyNumberFormat="1" applyFont="1" applyFill="1" applyBorder="1" applyAlignment="1" applyProtection="1">
      <alignment horizontal="center"/>
      <protection/>
    </xf>
    <xf numFmtId="200" fontId="16" fillId="0" borderId="55" xfId="0" applyNumberFormat="1" applyFont="1" applyFill="1" applyBorder="1" applyAlignment="1" applyProtection="1">
      <alignment horizontal="center"/>
      <protection/>
    </xf>
    <xf numFmtId="200" fontId="16" fillId="0" borderId="83" xfId="0" applyNumberFormat="1" applyFont="1" applyFill="1" applyBorder="1" applyAlignment="1" applyProtection="1">
      <alignment horizontal="center"/>
      <protection/>
    </xf>
    <xf numFmtId="200" fontId="16" fillId="0" borderId="154" xfId="0" applyNumberFormat="1" applyFont="1" applyFill="1" applyBorder="1" applyAlignment="1" applyProtection="1">
      <alignment horizontal="center"/>
      <protection/>
    </xf>
    <xf numFmtId="200" fontId="6" fillId="0" borderId="61" xfId="52" applyNumberFormat="1" applyFont="1" applyFill="1" applyBorder="1" applyAlignment="1" applyProtection="1">
      <alignment/>
      <protection locked="0"/>
    </xf>
    <xf numFmtId="200" fontId="6" fillId="0" borderId="45" xfId="52" applyNumberFormat="1" applyFont="1" applyFill="1" applyBorder="1" applyAlignment="1" applyProtection="1">
      <alignment/>
      <protection locked="0"/>
    </xf>
    <xf numFmtId="0" fontId="10" fillId="0" borderId="0" xfId="0" applyFont="1" applyBorder="1" applyAlignment="1" applyProtection="1">
      <alignment vertical="top"/>
      <protection/>
    </xf>
    <xf numFmtId="0" fontId="18" fillId="0" borderId="26" xfId="0" applyFont="1" applyFill="1" applyBorder="1" applyAlignment="1" applyProtection="1">
      <alignment horizontal="center" vertical="center" wrapText="1"/>
      <protection/>
    </xf>
    <xf numFmtId="0" fontId="82" fillId="0" borderId="0" xfId="0" applyFont="1" applyAlignment="1">
      <alignment/>
    </xf>
    <xf numFmtId="0" fontId="7" fillId="0" borderId="46" xfId="0" applyFont="1" applyFill="1" applyBorder="1" applyAlignment="1" applyProtection="1">
      <alignment horizontal="left"/>
      <protection/>
    </xf>
    <xf numFmtId="40" fontId="6" fillId="24" borderId="122" xfId="47" applyFont="1" applyFill="1" applyBorder="1" applyAlignment="1">
      <alignment horizontal="center"/>
    </xf>
    <xf numFmtId="3" fontId="6" fillId="24" borderId="122" xfId="0" applyNumberFormat="1" applyFont="1" applyFill="1" applyBorder="1" applyAlignment="1">
      <alignment horizontal="center"/>
    </xf>
    <xf numFmtId="0" fontId="9" fillId="0" borderId="155" xfId="0" applyFont="1" applyFill="1" applyBorder="1" applyAlignment="1" applyProtection="1">
      <alignment horizontal="center"/>
      <protection/>
    </xf>
    <xf numFmtId="3" fontId="9" fillId="0" borderId="145" xfId="0" applyNumberFormat="1" applyFont="1" applyBorder="1" applyAlignment="1">
      <alignment horizontal="center"/>
    </xf>
    <xf numFmtId="0" fontId="9" fillId="0" borderId="59" xfId="0" applyFont="1" applyFill="1" applyBorder="1" applyAlignment="1" applyProtection="1">
      <alignment horizontal="center"/>
      <protection/>
    </xf>
    <xf numFmtId="3" fontId="9" fillId="0" borderId="58"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1" xfId="0" applyFont="1" applyBorder="1" applyAlignment="1">
      <alignment horizontal="left" wrapText="1"/>
    </xf>
    <xf numFmtId="0" fontId="5" fillId="0" borderId="0" xfId="0" applyFont="1" applyAlignment="1">
      <alignment wrapText="1"/>
    </xf>
    <xf numFmtId="0" fontId="22" fillId="0" borderId="46" xfId="0" applyFont="1" applyBorder="1" applyAlignment="1">
      <alignment wrapText="1"/>
    </xf>
    <xf numFmtId="0" fontId="22" fillId="0" borderId="156" xfId="0" applyFont="1" applyBorder="1" applyAlignment="1">
      <alignment wrapText="1"/>
    </xf>
    <xf numFmtId="0" fontId="5" fillId="0" borderId="116" xfId="0" applyFont="1" applyBorder="1" applyAlignment="1">
      <alignment vertical="top"/>
    </xf>
    <xf numFmtId="0" fontId="6" fillId="0" borderId="116" xfId="0" applyFont="1" applyBorder="1" applyAlignment="1">
      <alignment/>
    </xf>
    <xf numFmtId="0" fontId="5" fillId="0" borderId="116" xfId="0" applyFont="1" applyBorder="1" applyAlignment="1">
      <alignment vertical="top" wrapText="1"/>
    </xf>
    <xf numFmtId="0" fontId="5" fillId="0" borderId="116" xfId="0" applyFont="1" applyBorder="1" applyAlignment="1">
      <alignment/>
    </xf>
    <xf numFmtId="0" fontId="9" fillId="0" borderId="123" xfId="0" applyFont="1" applyFill="1" applyBorder="1" applyAlignment="1" applyProtection="1">
      <alignment horizontal="center" vertical="center" wrapText="1"/>
      <protection/>
    </xf>
    <xf numFmtId="0" fontId="9" fillId="0" borderId="68" xfId="0" applyFont="1" applyFill="1" applyBorder="1" applyAlignment="1" applyProtection="1">
      <alignment horizontal="center" vertical="center" wrapText="1"/>
      <protection/>
    </xf>
    <xf numFmtId="0" fontId="9" fillId="0" borderId="146" xfId="0" applyFont="1" applyFill="1" applyBorder="1" applyAlignment="1" applyProtection="1">
      <alignment horizontal="center" vertical="center" wrapText="1"/>
      <protection/>
    </xf>
    <xf numFmtId="0" fontId="9" fillId="0" borderId="93" xfId="0" applyFont="1" applyBorder="1" applyAlignment="1">
      <alignment horizontal="center" vertical="center" wrapText="1"/>
    </xf>
    <xf numFmtId="0" fontId="9" fillId="0" borderId="146" xfId="0" applyFont="1" applyBorder="1" applyAlignment="1">
      <alignment horizontal="center" vertical="center" wrapText="1"/>
    </xf>
    <xf numFmtId="38" fontId="6" fillId="0" borderId="36" xfId="47" applyNumberFormat="1" applyFont="1" applyBorder="1" applyAlignment="1">
      <alignment/>
    </xf>
    <xf numFmtId="173" fontId="113" fillId="0" borderId="0" xfId="61" applyFont="1" applyAlignment="1" applyProtection="1">
      <alignment vertical="center"/>
      <protection/>
    </xf>
    <xf numFmtId="0" fontId="114" fillId="0" borderId="0" xfId="0" applyFont="1" applyAlignment="1">
      <alignment/>
    </xf>
    <xf numFmtId="173" fontId="115" fillId="0" borderId="0" xfId="61" applyFont="1" applyAlignment="1" applyProtection="1">
      <alignment vertical="center"/>
      <protection/>
    </xf>
    <xf numFmtId="173" fontId="113" fillId="0" borderId="0" xfId="61" applyFont="1" applyAlignment="1">
      <alignment vertical="center"/>
      <protection/>
    </xf>
    <xf numFmtId="173" fontId="113" fillId="0" borderId="0" xfId="61" applyFont="1" applyAlignment="1">
      <alignment horizontal="center" vertical="center"/>
      <protection/>
    </xf>
    <xf numFmtId="2" fontId="6" fillId="0" borderId="36" xfId="47" applyNumberFormat="1" applyFont="1" applyBorder="1" applyAlignment="1">
      <alignment/>
    </xf>
    <xf numFmtId="3" fontId="16" fillId="0" borderId="54" xfId="0" applyNumberFormat="1" applyFont="1" applyFill="1" applyBorder="1" applyAlignment="1" applyProtection="1">
      <alignment/>
      <protection locked="0"/>
    </xf>
    <xf numFmtId="0" fontId="16" fillId="0" borderId="41" xfId="0" applyNumberFormat="1" applyFont="1" applyFill="1" applyBorder="1" applyAlignment="1" applyProtection="1">
      <alignment/>
      <protection locked="0"/>
    </xf>
    <xf numFmtId="3" fontId="16" fillId="0" borderId="53" xfId="0" applyNumberFormat="1" applyFont="1" applyFill="1" applyBorder="1" applyAlignment="1" applyProtection="1">
      <alignment/>
      <protection locked="0"/>
    </xf>
    <xf numFmtId="0" fontId="16" fillId="0" borderId="157" xfId="0" applyNumberFormat="1" applyFont="1" applyFill="1" applyBorder="1" applyAlignment="1" applyProtection="1">
      <alignment/>
      <protection locked="0"/>
    </xf>
    <xf numFmtId="3" fontId="16" fillId="0" borderId="158" xfId="0" applyNumberFormat="1" applyFont="1" applyFill="1" applyBorder="1" applyAlignment="1" applyProtection="1">
      <alignment/>
      <protection locked="0"/>
    </xf>
    <xf numFmtId="0" fontId="16" fillId="0" borderId="159" xfId="0" applyNumberFormat="1" applyFont="1" applyFill="1" applyBorder="1" applyAlignment="1" applyProtection="1">
      <alignment/>
      <protection locked="0"/>
    </xf>
    <xf numFmtId="0" fontId="9" fillId="26" borderId="160" xfId="0" applyFont="1" applyFill="1" applyBorder="1" applyAlignment="1" applyProtection="1">
      <alignment horizontal="center" vertical="center" wrapText="1"/>
      <protection/>
    </xf>
    <xf numFmtId="0" fontId="9" fillId="26" borderId="157"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1" xfId="0" applyFont="1" applyFill="1" applyBorder="1" applyAlignment="1" applyProtection="1">
      <alignment horizontal="center" vertical="center" wrapText="1"/>
      <protection/>
    </xf>
    <xf numFmtId="0" fontId="9" fillId="26" borderId="55" xfId="0" applyFont="1" applyFill="1" applyBorder="1" applyAlignment="1" applyProtection="1">
      <alignment horizontal="center" vertical="center" wrapText="1"/>
      <protection/>
    </xf>
    <xf numFmtId="0" fontId="9" fillId="26" borderId="66"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67" xfId="0" applyFont="1" applyFill="1" applyBorder="1" applyAlignment="1" applyProtection="1">
      <alignment horizontal="center" vertical="center" wrapText="1"/>
      <protection/>
    </xf>
    <xf numFmtId="0" fontId="6" fillId="0" borderId="149" xfId="0" applyFont="1" applyFill="1" applyBorder="1" applyAlignment="1" applyProtection="1">
      <alignment horizontal="centerContinuous" vertical="center" wrapText="1"/>
      <protection/>
    </xf>
    <xf numFmtId="0" fontId="6" fillId="0" borderId="134" xfId="0" applyFont="1" applyFill="1" applyBorder="1" applyAlignment="1" applyProtection="1">
      <alignment horizontal="center" vertical="center" wrapText="1"/>
      <protection/>
    </xf>
    <xf numFmtId="3" fontId="6" fillId="0" borderId="36" xfId="0" applyNumberFormat="1" applyFont="1" applyFill="1" applyBorder="1" applyAlignment="1" quotePrefix="1">
      <alignment/>
    </xf>
    <xf numFmtId="49" fontId="15" fillId="0" borderId="45" xfId="0" applyNumberFormat="1" applyFont="1" applyFill="1" applyBorder="1" applyAlignment="1" applyProtection="1">
      <alignment horizontal="center"/>
      <protection/>
    </xf>
    <xf numFmtId="0" fontId="9" fillId="0" borderId="61" xfId="0" applyFont="1" applyFill="1" applyBorder="1" applyAlignment="1" applyProtection="1">
      <alignment horizontal="centerContinuous" vertical="center" wrapText="1"/>
      <protection/>
    </xf>
    <xf numFmtId="0" fontId="9" fillId="0" borderId="81" xfId="0" applyFont="1" applyFill="1" applyBorder="1" applyAlignment="1">
      <alignment horizontal="centerContinuous" vertical="center"/>
    </xf>
    <xf numFmtId="0" fontId="9" fillId="0" borderId="61" xfId="0" applyFont="1" applyFill="1" applyBorder="1" applyAlignment="1" applyProtection="1">
      <alignment horizontal="centerContinuous" vertical="center"/>
      <protection/>
    </xf>
    <xf numFmtId="173" fontId="16" fillId="0" borderId="0" xfId="61" applyFont="1" applyFill="1" applyBorder="1" applyAlignment="1" applyProtection="1">
      <alignment vertical="center"/>
      <protection/>
    </xf>
    <xf numFmtId="173" fontId="8" fillId="0" borderId="36" xfId="61" applyFont="1" applyFill="1" applyBorder="1" applyAlignment="1" applyProtection="1">
      <alignment horizontal="center" vertical="center"/>
      <protection/>
    </xf>
    <xf numFmtId="0" fontId="48" fillId="0" borderId="0" xfId="61" applyNumberFormat="1" applyFont="1" applyAlignment="1" applyProtection="1">
      <alignment horizontal="center" vertical="center" wrapText="1"/>
      <protection/>
    </xf>
    <xf numFmtId="1" fontId="16" fillId="22" borderId="36" xfId="61" applyNumberFormat="1" applyFont="1" applyFill="1" applyBorder="1" applyAlignment="1" applyProtection="1">
      <alignment vertical="center"/>
      <protection locked="0"/>
    </xf>
    <xf numFmtId="0" fontId="74" fillId="16" borderId="59" xfId="0" applyFont="1" applyFill="1" applyBorder="1" applyAlignment="1">
      <alignment horizontal="center" vertical="center" readingOrder="1"/>
    </xf>
    <xf numFmtId="0" fontId="74" fillId="16" borderId="83" xfId="0" applyFont="1" applyFill="1" applyBorder="1" applyAlignment="1">
      <alignment horizontal="center" vertical="center" readingOrder="1"/>
    </xf>
    <xf numFmtId="0" fontId="74" fillId="16" borderId="56" xfId="0" applyFont="1" applyFill="1" applyBorder="1" applyAlignment="1">
      <alignment horizontal="center" vertical="center" readingOrder="1"/>
    </xf>
    <xf numFmtId="49" fontId="16" fillId="0" borderId="59" xfId="61" applyNumberFormat="1" applyFont="1" applyFill="1" applyBorder="1" applyAlignment="1" applyProtection="1">
      <alignment horizontal="left" vertical="center"/>
      <protection locked="0"/>
    </xf>
    <xf numFmtId="49" fontId="16" fillId="0" borderId="56" xfId="61" applyNumberFormat="1" applyFont="1" applyFill="1" applyBorder="1" applyAlignment="1" applyProtection="1">
      <alignment horizontal="left" vertical="center"/>
      <protection locked="0"/>
    </xf>
    <xf numFmtId="49" fontId="16" fillId="22" borderId="59" xfId="61" applyNumberFormat="1" applyFont="1" applyFill="1" applyBorder="1" applyAlignment="1" applyProtection="1">
      <alignment horizontal="left" vertical="center"/>
      <protection locked="0"/>
    </xf>
    <xf numFmtId="49" fontId="16" fillId="22" borderId="56" xfId="61" applyNumberFormat="1" applyFont="1" applyFill="1" applyBorder="1" applyAlignment="1" applyProtection="1">
      <alignment horizontal="left" vertical="center"/>
      <protection locked="0"/>
    </xf>
    <xf numFmtId="49" fontId="16" fillId="0" borderId="59" xfId="61" applyNumberFormat="1" applyFont="1" applyBorder="1" applyAlignment="1" applyProtection="1">
      <alignment horizontal="left" vertical="center"/>
      <protection locked="0"/>
    </xf>
    <xf numFmtId="49" fontId="16" fillId="0" borderId="56" xfId="61"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49" fontId="11" fillId="0" borderId="59" xfId="36" applyNumberFormat="1" applyFill="1" applyBorder="1" applyAlignment="1" applyProtection="1">
      <alignment horizontal="left" vertical="center"/>
      <protection locked="0"/>
    </xf>
    <xf numFmtId="49" fontId="16" fillId="0" borderId="56" xfId="59" applyNumberFormat="1" applyFont="1" applyFill="1" applyBorder="1" applyAlignment="1" applyProtection="1">
      <alignment horizontal="left" vertical="center"/>
      <protection locked="0"/>
    </xf>
    <xf numFmtId="49" fontId="16" fillId="0" borderId="59" xfId="59" applyNumberFormat="1" applyFont="1" applyFill="1" applyBorder="1" applyAlignment="1" applyProtection="1">
      <alignment horizontal="left" vertical="center"/>
      <protection locked="0"/>
    </xf>
    <xf numFmtId="49" fontId="16" fillId="0" borderId="83" xfId="59" applyNumberFormat="1" applyFont="1" applyFill="1" applyBorder="1" applyAlignment="1" applyProtection="1">
      <alignment horizontal="left" vertical="center"/>
      <protection locked="0"/>
    </xf>
    <xf numFmtId="49" fontId="79" fillId="24" borderId="59" xfId="36" applyNumberFormat="1" applyFont="1" applyFill="1" applyBorder="1" applyAlignment="1" applyProtection="1">
      <alignment vertical="center"/>
      <protection locked="0"/>
    </xf>
    <xf numFmtId="49" fontId="16" fillId="24" borderId="83" xfId="0" applyNumberFormat="1" applyFont="1" applyFill="1" applyBorder="1" applyAlignment="1" applyProtection="1">
      <alignment vertical="center"/>
      <protection locked="0"/>
    </xf>
    <xf numFmtId="49" fontId="16" fillId="24" borderId="56" xfId="0" applyNumberFormat="1" applyFont="1" applyFill="1" applyBorder="1" applyAlignment="1" applyProtection="1">
      <alignment vertical="center"/>
      <protection locked="0"/>
    </xf>
    <xf numFmtId="173" fontId="21" fillId="0" borderId="0" xfId="61" applyFont="1" applyAlignment="1" applyProtection="1">
      <alignment horizontal="left" vertical="center" wrapText="1"/>
      <protection/>
    </xf>
    <xf numFmtId="173" fontId="13" fillId="29" borderId="0" xfId="61" applyFont="1" applyFill="1" applyBorder="1" applyAlignment="1" applyProtection="1">
      <alignment horizontal="left" vertical="center" wrapText="1"/>
      <protection/>
    </xf>
    <xf numFmtId="173" fontId="8" fillId="0" borderId="0" xfId="61" applyFont="1" applyBorder="1" applyAlignment="1" applyProtection="1">
      <alignment horizontal="left" wrapText="1"/>
      <protection/>
    </xf>
    <xf numFmtId="173" fontId="8" fillId="0" borderId="0" xfId="61" applyFont="1" applyBorder="1" applyAlignment="1" applyProtection="1">
      <alignment horizontal="left" wrapText="1"/>
      <protection/>
    </xf>
    <xf numFmtId="173" fontId="8" fillId="0" borderId="132" xfId="61" applyFont="1" applyBorder="1" applyAlignment="1" applyProtection="1">
      <alignment horizontal="left" wrapText="1"/>
      <protection/>
    </xf>
    <xf numFmtId="0" fontId="70" fillId="16" borderId="59" xfId="0" applyFont="1" applyFill="1" applyBorder="1" applyAlignment="1">
      <alignment horizontal="center" vertical="center" wrapText="1" readingOrder="1"/>
    </xf>
    <xf numFmtId="0" fontId="70" fillId="16" borderId="83" xfId="0" applyFont="1" applyFill="1" applyBorder="1" applyAlignment="1">
      <alignment horizontal="center" vertical="center" wrapText="1" readingOrder="1"/>
    </xf>
    <xf numFmtId="0" fontId="70" fillId="16" borderId="56" xfId="0" applyFont="1" applyFill="1" applyBorder="1" applyAlignment="1">
      <alignment horizontal="center" vertical="center" wrapText="1" readingOrder="1"/>
    </xf>
    <xf numFmtId="49" fontId="16" fillId="0" borderId="160" xfId="59" applyNumberFormat="1" applyFont="1" applyFill="1" applyBorder="1" applyAlignment="1" applyProtection="1">
      <alignment horizontal="left" vertical="center" wrapText="1"/>
      <protection locked="0"/>
    </xf>
    <xf numFmtId="49" fontId="16" fillId="0" borderId="132" xfId="59" applyNumberFormat="1" applyFont="1" applyFill="1" applyBorder="1" applyAlignment="1" applyProtection="1">
      <alignment horizontal="left" vertical="center" wrapText="1"/>
      <protection locked="0"/>
    </xf>
    <xf numFmtId="49" fontId="16" fillId="0" borderId="87" xfId="59" applyNumberFormat="1" applyFont="1" applyFill="1" applyBorder="1" applyAlignment="1" applyProtection="1">
      <alignment horizontal="left" vertical="center" wrapText="1"/>
      <protection locked="0"/>
    </xf>
    <xf numFmtId="49" fontId="16" fillId="0" borderId="21" xfId="59" applyNumberFormat="1" applyFont="1" applyFill="1" applyBorder="1" applyAlignment="1" applyProtection="1">
      <alignment horizontal="left" vertical="center" wrapText="1"/>
      <protection locked="0"/>
    </xf>
    <xf numFmtId="49" fontId="16" fillId="0" borderId="0" xfId="59" applyNumberFormat="1" applyFont="1" applyFill="1" applyBorder="1" applyAlignment="1" applyProtection="1">
      <alignment horizontal="left" vertical="center" wrapText="1"/>
      <protection locked="0"/>
    </xf>
    <xf numFmtId="49" fontId="16" fillId="0" borderId="144" xfId="59" applyNumberFormat="1" applyFont="1" applyFill="1" applyBorder="1" applyAlignment="1" applyProtection="1">
      <alignment horizontal="left" vertical="center" wrapText="1"/>
      <protection locked="0"/>
    </xf>
    <xf numFmtId="49" fontId="16" fillId="0" borderId="55" xfId="59" applyNumberFormat="1" applyFont="1" applyFill="1" applyBorder="1" applyAlignment="1" applyProtection="1">
      <alignment horizontal="left" vertical="center" wrapText="1"/>
      <protection locked="0"/>
    </xf>
    <xf numFmtId="49" fontId="16" fillId="0" borderId="76" xfId="59" applyNumberFormat="1" applyFont="1" applyFill="1" applyBorder="1" applyAlignment="1" applyProtection="1">
      <alignment horizontal="left" vertical="center" wrapText="1"/>
      <protection locked="0"/>
    </xf>
    <xf numFmtId="49" fontId="16" fillId="0" borderId="78" xfId="59" applyNumberFormat="1" applyFont="1" applyFill="1" applyBorder="1" applyAlignment="1" applyProtection="1">
      <alignment horizontal="left" vertical="center" wrapText="1"/>
      <protection locked="0"/>
    </xf>
    <xf numFmtId="173" fontId="13" fillId="0" borderId="0" xfId="61" applyFont="1" applyFill="1" applyAlignment="1" applyProtection="1">
      <alignment horizontal="left" vertical="center" wrapText="1"/>
      <protection/>
    </xf>
    <xf numFmtId="173" fontId="13" fillId="0" borderId="144" xfId="61" applyFont="1" applyFill="1" applyBorder="1" applyAlignment="1" applyProtection="1">
      <alignment horizontal="left" vertical="center" wrapText="1"/>
      <protection/>
    </xf>
    <xf numFmtId="173" fontId="35" fillId="0" borderId="0" xfId="61" applyFont="1" applyFill="1" applyBorder="1" applyAlignment="1" applyProtection="1">
      <alignment horizontal="left" vertical="center"/>
      <protection/>
    </xf>
    <xf numFmtId="49" fontId="16" fillId="22" borderId="59" xfId="59" applyNumberFormat="1" applyFont="1" applyFill="1" applyBorder="1" applyAlignment="1" applyProtection="1">
      <alignment horizontal="left" vertical="center"/>
      <protection locked="0"/>
    </xf>
    <xf numFmtId="49" fontId="16" fillId="22" borderId="83" xfId="59" applyNumberFormat="1" applyFont="1" applyFill="1" applyBorder="1" applyAlignment="1" applyProtection="1">
      <alignment horizontal="left" vertical="center"/>
      <protection locked="0"/>
    </xf>
    <xf numFmtId="49" fontId="16" fillId="22" borderId="56" xfId="59" applyNumberFormat="1" applyFont="1" applyFill="1" applyBorder="1" applyAlignment="1" applyProtection="1">
      <alignment horizontal="left" vertical="center"/>
      <protection locked="0"/>
    </xf>
    <xf numFmtId="173" fontId="35" fillId="0" borderId="0" xfId="61"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76" fillId="0" borderId="161" xfId="0" applyFont="1" applyBorder="1" applyAlignment="1" applyProtection="1">
      <alignment horizontal="center" vertical="center" wrapText="1"/>
      <protection/>
    </xf>
    <xf numFmtId="0" fontId="76" fillId="0" borderId="162" xfId="0" applyFont="1" applyBorder="1" applyAlignment="1" applyProtection="1">
      <alignment horizontal="center" vertical="center" wrapText="1"/>
      <protection/>
    </xf>
    <xf numFmtId="0" fontId="76" fillId="0" borderId="104"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8" fillId="0" borderId="161" xfId="0" applyFont="1" applyFill="1" applyBorder="1" applyAlignment="1" applyProtection="1">
      <alignment horizontal="center" vertical="center"/>
      <protection/>
    </xf>
    <xf numFmtId="0" fontId="8" fillId="0" borderId="162" xfId="0" applyFont="1" applyFill="1" applyBorder="1" applyAlignment="1" applyProtection="1">
      <alignment horizontal="center" vertical="center"/>
      <protection/>
    </xf>
    <xf numFmtId="0" fontId="8" fillId="0" borderId="104" xfId="0" applyFont="1" applyFill="1" applyBorder="1" applyAlignment="1" applyProtection="1">
      <alignment horizontal="center" vertical="center"/>
      <protection/>
    </xf>
    <xf numFmtId="0" fontId="10" fillId="0" borderId="0" xfId="0" applyFont="1" applyBorder="1" applyAlignment="1" applyProtection="1">
      <alignment horizontal="left" vertical="top" wrapText="1"/>
      <protection/>
    </xf>
    <xf numFmtId="0" fontId="24" fillId="0" borderId="116" xfId="0" applyFont="1" applyBorder="1" applyAlignment="1">
      <alignment horizontal="left" vertical="center" wrapText="1"/>
    </xf>
    <xf numFmtId="0" fontId="20" fillId="24" borderId="34" xfId="63" applyFont="1" applyFill="1" applyBorder="1" applyAlignment="1" applyProtection="1">
      <alignment horizontal="center" vertical="center"/>
      <protection/>
    </xf>
    <xf numFmtId="0" fontId="0" fillId="0" borderId="134" xfId="0" applyBorder="1" applyAlignment="1" applyProtection="1">
      <alignment horizontal="center" vertical="center"/>
      <protection/>
    </xf>
    <xf numFmtId="0" fontId="20" fillId="24" borderId="149" xfId="63" applyFont="1" applyFill="1" applyBorder="1" applyAlignment="1" applyProtection="1">
      <alignment horizontal="center" vertical="center"/>
      <protection/>
    </xf>
    <xf numFmtId="0" fontId="9" fillId="24" borderId="38" xfId="64" applyFont="1" applyFill="1" applyBorder="1" applyAlignment="1">
      <alignment horizontal="center" vertical="center"/>
      <protection/>
    </xf>
    <xf numFmtId="0" fontId="0" fillId="0" borderId="14" xfId="0" applyBorder="1" applyAlignment="1">
      <alignment/>
    </xf>
    <xf numFmtId="0" fontId="0" fillId="0" borderId="37" xfId="0" applyBorder="1" applyAlignment="1">
      <alignment/>
    </xf>
    <xf numFmtId="0" fontId="20" fillId="24" borderId="34" xfId="63" applyFont="1" applyFill="1" applyBorder="1" applyAlignment="1" applyProtection="1">
      <alignment horizontal="center" vertical="center" wrapText="1"/>
      <protection/>
    </xf>
    <xf numFmtId="0" fontId="20" fillId="24" borderId="42" xfId="63"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5"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protection/>
    </xf>
    <xf numFmtId="0" fontId="20" fillId="0" borderId="16" xfId="63" applyFont="1" applyFill="1" applyBorder="1" applyAlignment="1" applyProtection="1">
      <alignment horizontal="center" vertical="center" wrapText="1"/>
      <protection/>
    </xf>
    <xf numFmtId="0" fontId="20" fillId="0" borderId="17" xfId="63" applyFont="1" applyFill="1" applyBorder="1" applyAlignment="1" applyProtection="1">
      <alignment horizontal="center" vertical="center" wrapText="1"/>
      <protection/>
    </xf>
    <xf numFmtId="0" fontId="20" fillId="0" borderId="82" xfId="63" applyFont="1" applyFill="1" applyBorder="1" applyAlignment="1" applyProtection="1">
      <alignment horizontal="center" vertical="center" wrapText="1"/>
      <protection/>
    </xf>
    <xf numFmtId="0" fontId="20" fillId="0" borderId="84" xfId="63" applyFont="1" applyFill="1" applyBorder="1" applyAlignment="1" applyProtection="1">
      <alignment horizontal="center" vertical="center" wrapText="1"/>
      <protection/>
    </xf>
    <xf numFmtId="0" fontId="20" fillId="0" borderId="113" xfId="63" applyFont="1" applyFill="1" applyBorder="1" applyAlignment="1" applyProtection="1">
      <alignment horizontal="center" vertical="center" wrapText="1"/>
      <protection/>
    </xf>
    <xf numFmtId="0" fontId="20" fillId="0" borderId="67" xfId="63" applyFont="1" applyFill="1" applyBorder="1" applyAlignment="1" applyProtection="1">
      <alignment horizontal="center" vertical="center" wrapText="1"/>
      <protection/>
    </xf>
    <xf numFmtId="0" fontId="20" fillId="0" borderId="82" xfId="64" applyFont="1" applyFill="1" applyBorder="1" applyAlignment="1" applyProtection="1">
      <alignment horizontal="center" vertical="center" wrapText="1"/>
      <protection/>
    </xf>
    <xf numFmtId="0" fontId="20" fillId="0" borderId="84" xfId="64" applyFont="1" applyFill="1" applyBorder="1" applyAlignment="1" applyProtection="1">
      <alignment horizontal="center" vertical="center" wrapText="1"/>
      <protection/>
    </xf>
    <xf numFmtId="0" fontId="20" fillId="0" borderId="34" xfId="64" applyFont="1" applyFill="1" applyBorder="1" applyAlignment="1" applyProtection="1">
      <alignment horizontal="center" vertical="center" wrapText="1"/>
      <protection/>
    </xf>
    <xf numFmtId="0" fontId="0" fillId="0" borderId="134" xfId="0"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17" xfId="64" applyFont="1" applyFill="1" applyBorder="1" applyAlignment="1" applyProtection="1">
      <alignment horizontal="center" vertical="center" wrapText="1"/>
      <protection/>
    </xf>
    <xf numFmtId="0" fontId="20" fillId="0" borderId="82" xfId="64" applyFont="1" applyFill="1" applyBorder="1" applyAlignment="1" applyProtection="1">
      <alignment horizontal="center" vertical="center"/>
      <protection/>
    </xf>
    <xf numFmtId="0" fontId="20" fillId="0" borderId="67" xfId="64" applyFont="1" applyFill="1" applyBorder="1" applyAlignment="1" applyProtection="1">
      <alignment horizontal="center" vertical="center"/>
      <protection/>
    </xf>
    <xf numFmtId="0" fontId="20" fillId="0" borderId="34" xfId="64" applyFont="1" applyFill="1" applyBorder="1" applyAlignment="1" applyProtection="1">
      <alignment horizontal="center" vertical="center"/>
      <protection/>
    </xf>
    <xf numFmtId="0" fontId="0" fillId="0" borderId="42" xfId="0" applyBorder="1" applyAlignment="1">
      <alignment horizontal="center" vertical="center"/>
    </xf>
    <xf numFmtId="0" fontId="9" fillId="0" borderId="34" xfId="65" applyFont="1" applyFill="1" applyBorder="1" applyAlignment="1" applyProtection="1">
      <alignment horizontal="center" vertical="center"/>
      <protection/>
    </xf>
    <xf numFmtId="0" fontId="9" fillId="0" borderId="134" xfId="65" applyFont="1" applyFill="1" applyBorder="1" applyAlignment="1" applyProtection="1">
      <alignment horizontal="center" vertical="center"/>
      <protection/>
    </xf>
    <xf numFmtId="0" fontId="9" fillId="0" borderId="34" xfId="66" applyFont="1" applyFill="1" applyBorder="1" applyAlignment="1" applyProtection="1">
      <alignment horizontal="center" vertical="center"/>
      <protection/>
    </xf>
    <xf numFmtId="0" fontId="9" fillId="0" borderId="134" xfId="66" applyFont="1" applyFill="1" applyBorder="1" applyAlignment="1" applyProtection="1">
      <alignment horizontal="center" vertical="center"/>
      <protection/>
    </xf>
    <xf numFmtId="0" fontId="9" fillId="0" borderId="42" xfId="66" applyFont="1" applyFill="1" applyBorder="1" applyAlignment="1" applyProtection="1">
      <alignment horizontal="center" vertical="center"/>
      <protection/>
    </xf>
    <xf numFmtId="0" fontId="17" fillId="0" borderId="163" xfId="67" applyFont="1" applyFill="1" applyBorder="1" applyAlignment="1" applyProtection="1">
      <alignment horizontal="center" vertical="center" wrapText="1"/>
      <protection/>
    </xf>
    <xf numFmtId="0" fontId="17" fillId="0" borderId="24" xfId="67" applyFont="1" applyFill="1" applyBorder="1" applyAlignment="1" applyProtection="1">
      <alignment horizontal="center" vertical="center" wrapText="1"/>
      <protection/>
    </xf>
    <xf numFmtId="0" fontId="9" fillId="0" borderId="34" xfId="0" applyFont="1" applyFill="1" applyBorder="1" applyAlignment="1" applyProtection="1">
      <alignment horizontal="center" vertical="center" wrapText="1"/>
      <protection/>
    </xf>
    <xf numFmtId="0" fontId="9" fillId="0" borderId="134" xfId="0" applyFont="1" applyFill="1" applyBorder="1" applyAlignment="1" applyProtection="1">
      <alignment horizontal="center" vertical="center" wrapText="1"/>
      <protection/>
    </xf>
    <xf numFmtId="0" fontId="9" fillId="0" borderId="34"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46" fillId="0" borderId="0" xfId="0" applyFont="1" applyAlignment="1">
      <alignment horizontal="center" wrapText="1"/>
    </xf>
    <xf numFmtId="0" fontId="46" fillId="0" borderId="116" xfId="0" applyFont="1" applyBorder="1" applyAlignment="1">
      <alignment horizontal="center" wrapText="1"/>
    </xf>
    <xf numFmtId="0" fontId="17" fillId="0" borderId="82" xfId="68" applyFont="1" applyFill="1" applyBorder="1" applyAlignment="1" applyProtection="1">
      <alignment horizontal="center" vertical="center" wrapText="1"/>
      <protection/>
    </xf>
    <xf numFmtId="0" fontId="17" fillId="0" borderId="84" xfId="68"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8" applyFont="1" applyFill="1" applyBorder="1" applyAlignment="1" applyProtection="1">
      <alignment horizontal="center" vertical="center" wrapText="1"/>
      <protection/>
    </xf>
    <xf numFmtId="0" fontId="17" fillId="0" borderId="82" xfId="68" applyFont="1" applyFill="1" applyBorder="1" applyAlignment="1" applyProtection="1">
      <alignment horizontal="center" vertical="center" wrapText="1"/>
      <protection locked="0"/>
    </xf>
    <xf numFmtId="0" fontId="0" fillId="0" borderId="84" xfId="0" applyBorder="1" applyAlignment="1">
      <alignment/>
    </xf>
    <xf numFmtId="0" fontId="17" fillId="0" borderId="16" xfId="68" applyFont="1" applyBorder="1" applyAlignment="1">
      <alignment horizontal="center" vertical="center" wrapText="1"/>
      <protection/>
    </xf>
    <xf numFmtId="0" fontId="17" fillId="0" borderId="16" xfId="68" applyFont="1" applyFill="1" applyBorder="1" applyAlignment="1" applyProtection="1">
      <alignment horizontal="center" vertical="center" wrapText="1"/>
      <protection/>
    </xf>
    <xf numFmtId="0" fontId="111" fillId="0" borderId="116" xfId="0" applyFont="1" applyBorder="1" applyAlignment="1">
      <alignment horizontal="center" vertical="center" wrapText="1"/>
    </xf>
    <xf numFmtId="0" fontId="0" fillId="0" borderId="164" xfId="0" applyBorder="1" applyAlignment="1" applyProtection="1">
      <alignment vertical="top" wrapText="1"/>
      <protection locked="0"/>
    </xf>
    <xf numFmtId="0" fontId="0" fillId="0" borderId="154" xfId="0" applyBorder="1" applyAlignment="1" applyProtection="1">
      <alignment vertical="top" wrapText="1"/>
      <protection locked="0"/>
    </xf>
    <xf numFmtId="0" fontId="0" fillId="0" borderId="69" xfId="0" applyBorder="1" applyAlignment="1" applyProtection="1">
      <alignment vertical="top" wrapText="1"/>
      <protection locked="0"/>
    </xf>
    <xf numFmtId="0" fontId="25" fillId="0" borderId="43"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8" fillId="0" borderId="162" xfId="0" applyFont="1" applyBorder="1" applyAlignment="1">
      <alignment horizontal="center"/>
    </xf>
    <xf numFmtId="0" fontId="116" fillId="0" borderId="20" xfId="0" applyFont="1" applyBorder="1" applyAlignment="1">
      <alignment horizontal="left" vertical="center" wrapText="1"/>
    </xf>
    <xf numFmtId="0" fontId="116" fillId="0" borderId="0" xfId="0" applyFont="1" applyAlignment="1">
      <alignment horizontal="left" vertical="center" wrapText="1"/>
    </xf>
    <xf numFmtId="0" fontId="6" fillId="0" borderId="0" xfId="0" applyFont="1" applyAlignment="1">
      <alignment horizontal="left" wrapText="1"/>
    </xf>
    <xf numFmtId="0" fontId="111" fillId="0" borderId="59" xfId="55" applyFont="1" applyFill="1" applyBorder="1" applyAlignment="1" applyProtection="1">
      <alignment horizontal="left" vertical="center"/>
      <protection/>
    </xf>
    <xf numFmtId="0" fontId="111" fillId="0" borderId="83" xfId="55" applyFont="1" applyFill="1" applyBorder="1" applyAlignment="1" applyProtection="1">
      <alignment horizontal="left" vertical="center"/>
      <protection/>
    </xf>
    <xf numFmtId="0" fontId="111" fillId="0" borderId="56" xfId="55" applyFont="1" applyFill="1" applyBorder="1" applyAlignment="1" applyProtection="1">
      <alignment horizontal="left" vertical="center"/>
      <protection/>
    </xf>
    <xf numFmtId="0" fontId="9" fillId="0" borderId="16" xfId="52" applyFont="1" applyFill="1" applyBorder="1" applyAlignment="1" applyProtection="1">
      <alignment horizontal="center" vertical="center" wrapText="1"/>
      <protection/>
    </xf>
    <xf numFmtId="0" fontId="9" fillId="0" borderId="17" xfId="52" applyFont="1" applyFill="1" applyBorder="1" applyAlignment="1" applyProtection="1">
      <alignment horizontal="center" vertical="center" wrapText="1"/>
      <protection/>
    </xf>
    <xf numFmtId="0" fontId="14" fillId="0" borderId="149" xfId="52" applyFont="1" applyFill="1" applyBorder="1" applyAlignment="1" applyProtection="1">
      <alignment horizontal="center" vertical="center"/>
      <protection/>
    </xf>
    <xf numFmtId="0" fontId="14" fillId="0" borderId="118" xfId="52" applyFont="1" applyFill="1" applyBorder="1" applyAlignment="1" applyProtection="1">
      <alignment horizontal="center" vertical="center"/>
      <protection/>
    </xf>
    <xf numFmtId="0" fontId="0" fillId="0" borderId="0" xfId="0" applyAlignment="1" applyProtection="1">
      <alignment/>
      <protection/>
    </xf>
    <xf numFmtId="0" fontId="117" fillId="0" borderId="116" xfId="0" applyFont="1" applyBorder="1" applyAlignment="1" applyProtection="1">
      <alignment horizontal="right" vertical="top" wrapText="1"/>
      <protection/>
    </xf>
    <xf numFmtId="0" fontId="118" fillId="0" borderId="116" xfId="0" applyFont="1" applyBorder="1" applyAlignment="1" applyProtection="1">
      <alignment horizontal="right"/>
      <protection/>
    </xf>
    <xf numFmtId="3" fontId="16" fillId="0" borderId="141" xfId="0" applyNumberFormat="1" applyFont="1" applyFill="1" applyBorder="1" applyAlignment="1" applyProtection="1">
      <alignment/>
      <protection locked="0"/>
    </xf>
    <xf numFmtId="3" fontId="16" fillId="0" borderId="54" xfId="0" applyNumberFormat="1" applyFont="1" applyFill="1" applyBorder="1" applyAlignment="1" applyProtection="1">
      <alignment/>
      <protection locked="0"/>
    </xf>
    <xf numFmtId="3" fontId="16" fillId="0" borderId="48" xfId="0" applyNumberFormat="1" applyFont="1" applyFill="1" applyBorder="1" applyAlignment="1" applyProtection="1">
      <alignment/>
      <protection locked="0"/>
    </xf>
    <xf numFmtId="0" fontId="16" fillId="0" borderId="142" xfId="0" applyNumberFormat="1" applyFont="1" applyFill="1" applyBorder="1" applyAlignment="1" applyProtection="1">
      <alignment/>
      <protection locked="0"/>
    </xf>
    <xf numFmtId="0" fontId="16" fillId="0" borderId="165" xfId="0" applyNumberFormat="1" applyFont="1" applyFill="1" applyBorder="1" applyAlignment="1" applyProtection="1">
      <alignment/>
      <protection locked="0"/>
    </xf>
    <xf numFmtId="0" fontId="16" fillId="0" borderId="93" xfId="0" applyNumberFormat="1" applyFont="1" applyFill="1" applyBorder="1" applyAlignment="1" applyProtection="1">
      <alignment/>
      <protection locked="0"/>
    </xf>
    <xf numFmtId="0" fontId="8" fillId="0" borderId="59" xfId="0" applyFont="1" applyBorder="1" applyAlignment="1">
      <alignment horizontal="center"/>
    </xf>
    <xf numFmtId="0" fontId="8" fillId="0" borderId="83" xfId="0" applyFont="1" applyBorder="1" applyAlignment="1">
      <alignment horizontal="center"/>
    </xf>
    <xf numFmtId="0" fontId="8" fillId="0" borderId="56" xfId="0" applyFont="1" applyBorder="1" applyAlignment="1">
      <alignment horizontal="center"/>
    </xf>
    <xf numFmtId="0" fontId="24" fillId="0" borderId="0" xfId="0" applyFont="1" applyBorder="1" applyAlignment="1">
      <alignment horizontal="left" vertical="center" wrapText="1"/>
    </xf>
    <xf numFmtId="0" fontId="8" fillId="0" borderId="59" xfId="0" applyFont="1" applyBorder="1" applyAlignment="1">
      <alignment horizontal="center" wrapText="1"/>
    </xf>
    <xf numFmtId="0" fontId="8" fillId="0" borderId="83" xfId="0" applyFont="1" applyBorder="1" applyAlignment="1">
      <alignment horizontal="center" wrapText="1"/>
    </xf>
    <xf numFmtId="0" fontId="8" fillId="0" borderId="56" xfId="0" applyFont="1" applyBorder="1" applyAlignment="1">
      <alignment horizontal="center" wrapText="1"/>
    </xf>
    <xf numFmtId="0" fontId="8" fillId="0" borderId="59" xfId="0" applyFont="1" applyBorder="1" applyAlignment="1">
      <alignment horizontal="center"/>
    </xf>
    <xf numFmtId="0" fontId="8" fillId="0" borderId="83" xfId="0" applyFont="1" applyBorder="1" applyAlignment="1">
      <alignment horizontal="center"/>
    </xf>
    <xf numFmtId="0" fontId="8" fillId="0" borderId="56" xfId="0" applyFont="1" applyBorder="1" applyAlignment="1">
      <alignment horizontal="center"/>
    </xf>
    <xf numFmtId="0" fontId="46" fillId="0" borderId="0" xfId="0" applyFont="1" applyAlignment="1">
      <alignment horizontal="center" vertical="center" wrapText="1"/>
    </xf>
    <xf numFmtId="0" fontId="21" fillId="0" borderId="161" xfId="0" applyFont="1" applyBorder="1" applyAlignment="1">
      <alignment horizontal="left" wrapText="1"/>
    </xf>
    <xf numFmtId="0" fontId="21" fillId="0" borderId="162" xfId="0" applyFont="1" applyBorder="1" applyAlignment="1">
      <alignment horizontal="left" wrapText="1"/>
    </xf>
    <xf numFmtId="0" fontId="21" fillId="0" borderId="104" xfId="0" applyFont="1" applyBorder="1" applyAlignment="1">
      <alignment horizontal="left" wrapText="1"/>
    </xf>
    <xf numFmtId="10" fontId="6" fillId="0" borderId="166" xfId="71" applyNumberFormat="1" applyFont="1" applyBorder="1" applyAlignment="1">
      <alignment horizontal="center" vertical="center" wrapText="1"/>
    </xf>
    <xf numFmtId="10" fontId="6" fillId="0" borderId="167" xfId="71" applyNumberFormat="1" applyFont="1" applyBorder="1" applyAlignment="1">
      <alignment horizontal="center" vertical="center" wrapText="1"/>
    </xf>
    <xf numFmtId="10" fontId="6" fillId="0" borderId="168" xfId="71" applyNumberFormat="1" applyFont="1" applyBorder="1" applyAlignment="1">
      <alignment horizontal="center" vertical="center" wrapText="1"/>
    </xf>
    <xf numFmtId="0" fontId="14" fillId="0" borderId="164" xfId="0" applyFont="1" applyBorder="1" applyAlignment="1">
      <alignment horizontal="right"/>
    </xf>
    <xf numFmtId="0" fontId="14" fillId="0" borderId="154" xfId="0" applyFont="1" applyBorder="1" applyAlignment="1">
      <alignment horizontal="right"/>
    </xf>
    <xf numFmtId="0" fontId="14" fillId="0" borderId="169" xfId="0" applyFont="1" applyBorder="1" applyAlignment="1">
      <alignment horizontal="right"/>
    </xf>
    <xf numFmtId="0" fontId="21" fillId="0" borderId="161" xfId="0" applyFont="1" applyBorder="1" applyAlignment="1">
      <alignment horizontal="left" vertical="top" wrapText="1"/>
    </xf>
    <xf numFmtId="0" fontId="21" fillId="0" borderId="162" xfId="0" applyFont="1" applyBorder="1" applyAlignment="1">
      <alignment horizontal="left" vertical="top" wrapText="1"/>
    </xf>
    <xf numFmtId="0" fontId="21" fillId="0" borderId="104" xfId="0" applyFont="1" applyBorder="1" applyAlignment="1">
      <alignment horizontal="left" vertical="top" wrapText="1"/>
    </xf>
    <xf numFmtId="0" fontId="6" fillId="0" borderId="161" xfId="0" applyFont="1" applyFill="1" applyBorder="1" applyAlignment="1">
      <alignment horizontal="center" vertical="center"/>
    </xf>
    <xf numFmtId="0" fontId="6" fillId="0" borderId="162"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161" xfId="0" applyFont="1" applyBorder="1" applyAlignment="1">
      <alignment horizontal="center" vertical="center" wrapText="1"/>
    </xf>
    <xf numFmtId="0" fontId="0" fillId="0" borderId="162" xfId="0" applyFont="1" applyBorder="1" applyAlignment="1">
      <alignment horizontal="center" vertical="center"/>
    </xf>
    <xf numFmtId="3" fontId="30" fillId="0" borderId="153" xfId="0" applyNumberFormat="1" applyFont="1" applyBorder="1" applyAlignment="1">
      <alignment horizontal="center"/>
    </xf>
    <xf numFmtId="0" fontId="0" fillId="0" borderId="162" xfId="0" applyFont="1" applyBorder="1" applyAlignment="1">
      <alignment/>
    </xf>
    <xf numFmtId="0" fontId="0" fillId="0" borderId="104" xfId="0" applyFont="1" applyBorder="1" applyAlignment="1">
      <alignment/>
    </xf>
    <xf numFmtId="0" fontId="14" fillId="0" borderId="161" xfId="0" applyFont="1" applyFill="1" applyBorder="1" applyAlignment="1">
      <alignment horizontal="center" vertical="center" wrapText="1"/>
    </xf>
    <xf numFmtId="0" fontId="14" fillId="0" borderId="162" xfId="0" applyFont="1" applyFill="1" applyBorder="1" applyAlignment="1">
      <alignment horizontal="center" vertical="center" wrapText="1"/>
    </xf>
    <xf numFmtId="0" fontId="14" fillId="0" borderId="10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62"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104" xfId="0" applyFont="1" applyBorder="1" applyAlignment="1">
      <alignment horizontal="center" vertical="center"/>
    </xf>
    <xf numFmtId="0" fontId="0" fillId="0" borderId="88" xfId="0" applyFont="1" applyBorder="1" applyAlignment="1">
      <alignment horizontal="center" vertical="center"/>
    </xf>
    <xf numFmtId="0" fontId="0" fillId="0" borderId="74"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116" xfId="0" applyFont="1" applyBorder="1" applyAlignment="1">
      <alignment horizontal="center" vertical="center"/>
    </xf>
    <xf numFmtId="0" fontId="0" fillId="0" borderId="159" xfId="0" applyFont="1" applyBorder="1" applyAlignment="1">
      <alignment horizontal="center" vertical="center"/>
    </xf>
    <xf numFmtId="0" fontId="21" fillId="0" borderId="76" xfId="0" applyFont="1" applyBorder="1" applyAlignment="1">
      <alignment horizontal="center" wrapText="1"/>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Neutrale" xfId="51"/>
    <cellStyle name="Normale 2" xfId="52"/>
    <cellStyle name="Normale 2 2 2" xfId="53"/>
    <cellStyle name="Normale 2 3" xfId="54"/>
    <cellStyle name="Normale 3" xfId="55"/>
    <cellStyle name="Normale 4" xfId="56"/>
    <cellStyle name="Normale 4 2" xfId="57"/>
    <cellStyle name="Normale 5" xfId="58"/>
    <cellStyle name="Normale_ENTI LOCALI  2000" xfId="59"/>
    <cellStyle name="Normale_MINISTERI" xfId="60"/>
    <cellStyle name="Normale_PRINFEL98" xfId="61"/>
    <cellStyle name="Normale_Prospetto informativo 2001" xfId="62"/>
    <cellStyle name="Normale_tabella 4" xfId="63"/>
    <cellStyle name="Normale_tabella 5" xfId="64"/>
    <cellStyle name="Normale_tabella 6" xfId="65"/>
    <cellStyle name="Normale_tabella 7" xfId="66"/>
    <cellStyle name="Normale_tabella 8" xfId="67"/>
    <cellStyle name="Normale_tabella 9" xfId="68"/>
    <cellStyle name="Nota" xfId="69"/>
    <cellStyle name="Output" xfId="70"/>
    <cellStyle name="Percent" xfId="71"/>
    <cellStyle name="Percentuale 2" xfId="72"/>
    <cellStyle name="Percentuale 2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_3tabella15" xfId="85"/>
    <cellStyle name="Currency [0]" xfId="86"/>
  </cellStyles>
  <dxfs count="17">
    <dxf>
      <font>
        <color rgb="FFFF0000"/>
      </font>
    </dxf>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75"/>
          <c:w val="0.999"/>
          <c:h val="0.684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SI_1!$B$186:$B$200</c:f>
              <c:strCache/>
            </c:strRef>
          </c:cat>
          <c:val>
            <c:numRef>
              <c:f>SI_1!$C$186:$C$200</c:f>
              <c:numCache/>
            </c:numRef>
          </c:val>
        </c:ser>
        <c:axId val="64780002"/>
        <c:axId val="46149107"/>
      </c:barChart>
      <c:catAx>
        <c:axId val="6478000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46149107"/>
        <c:crossesAt val="0"/>
        <c:auto val="1"/>
        <c:lblOffset val="100"/>
        <c:tickLblSkip val="1"/>
        <c:noMultiLvlLbl val="0"/>
      </c:catAx>
      <c:valAx>
        <c:axId val="46149107"/>
        <c:scaling>
          <c:orientation val="minMax"/>
          <c:max val="1"/>
        </c:scaling>
        <c:axPos val="l"/>
        <c:delete val="1"/>
        <c:majorTickMark val="out"/>
        <c:minorTickMark val="none"/>
        <c:tickLblPos val="nextTo"/>
        <c:crossAx val="64780002"/>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275"/>
          <c:w val="0.9945"/>
          <c:h val="0.793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SI_1!$E$186:$E$198</c:f>
              <c:strCache/>
            </c:strRef>
          </c:cat>
          <c:val>
            <c:numRef>
              <c:f>SI_1!$F$186:$F$198</c:f>
              <c:numCache/>
            </c:numRef>
          </c:val>
        </c:ser>
        <c:axId val="12688780"/>
        <c:axId val="47090157"/>
      </c:barChart>
      <c:catAx>
        <c:axId val="1268878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1" i="0" u="none" baseline="0">
                <a:solidFill>
                  <a:srgbClr val="000000"/>
                </a:solidFill>
              </a:defRPr>
            </a:pPr>
          </a:p>
        </c:txPr>
        <c:crossAx val="47090157"/>
        <c:crosses val="autoZero"/>
        <c:auto val="1"/>
        <c:lblOffset val="100"/>
        <c:tickLblSkip val="1"/>
        <c:noMultiLvlLbl val="0"/>
      </c:catAx>
      <c:valAx>
        <c:axId val="47090157"/>
        <c:scaling>
          <c:orientation val="minMax"/>
        </c:scaling>
        <c:axPos val="l"/>
        <c:delete val="1"/>
        <c:majorTickMark val="out"/>
        <c:minorTickMark val="none"/>
        <c:tickLblPos val="nextTo"/>
        <c:crossAx val="126887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529715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529715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644015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1343025</xdr:colOff>
      <xdr:row>0</xdr:row>
      <xdr:rowOff>533400</xdr:rowOff>
    </xdr:to>
    <xdr:sp>
      <xdr:nvSpPr>
        <xdr:cNvPr id="6" name="Testo 1"/>
        <xdr:cNvSpPr>
          <a:spLocks/>
        </xdr:cNvSpPr>
      </xdr:nvSpPr>
      <xdr:spPr>
        <a:xfrm>
          <a:off x="361950" y="66675"/>
          <a:ext cx="976312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40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34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62902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437322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34</xdr:col>
      <xdr:colOff>619125</xdr:colOff>
      <xdr:row>1</xdr:row>
      <xdr:rowOff>285750</xdr:rowOff>
    </xdr:to>
    <xdr:sp>
      <xdr:nvSpPr>
        <xdr:cNvPr id="1" name="Testo 3"/>
        <xdr:cNvSpPr txBox="1">
          <a:spLocks noChangeArrowheads="1"/>
        </xdr:cNvSpPr>
      </xdr:nvSpPr>
      <xdr:spPr>
        <a:xfrm>
          <a:off x="0" y="581025"/>
          <a:ext cx="5553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485775</xdr:colOff>
      <xdr:row>1</xdr:row>
      <xdr:rowOff>276225</xdr:rowOff>
    </xdr:to>
    <xdr:sp>
      <xdr:nvSpPr>
        <xdr:cNvPr id="1" name="Testo 3"/>
        <xdr:cNvSpPr txBox="1">
          <a:spLocks noChangeArrowheads="1"/>
        </xdr:cNvSpPr>
      </xdr:nvSpPr>
      <xdr:spPr>
        <a:xfrm>
          <a:off x="0" y="457200"/>
          <a:ext cx="70199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39</xdr:col>
      <xdr:colOff>323850</xdr:colOff>
      <xdr:row>1</xdr:row>
      <xdr:rowOff>276225</xdr:rowOff>
    </xdr:to>
    <xdr:sp>
      <xdr:nvSpPr>
        <xdr:cNvPr id="1" name="Testo 3"/>
        <xdr:cNvSpPr txBox="1">
          <a:spLocks noChangeArrowheads="1"/>
        </xdr:cNvSpPr>
      </xdr:nvSpPr>
      <xdr:spPr>
        <a:xfrm>
          <a:off x="0" y="504825"/>
          <a:ext cx="78962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27</xdr:col>
      <xdr:colOff>552450</xdr:colOff>
      <xdr:row>1</xdr:row>
      <xdr:rowOff>266700</xdr:rowOff>
    </xdr:to>
    <xdr:sp>
      <xdr:nvSpPr>
        <xdr:cNvPr id="1" name="Testo 9"/>
        <xdr:cNvSpPr txBox="1">
          <a:spLocks noChangeArrowheads="1"/>
        </xdr:cNvSpPr>
      </xdr:nvSpPr>
      <xdr:spPr>
        <a:xfrm>
          <a:off x="0" y="219075"/>
          <a:ext cx="463867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896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896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6589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6589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83915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83915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66675</xdr:colOff>
      <xdr:row>1</xdr:row>
      <xdr:rowOff>276225</xdr:rowOff>
    </xdr:to>
    <xdr:sp>
      <xdr:nvSpPr>
        <xdr:cNvPr id="1" name="Testo 9"/>
        <xdr:cNvSpPr txBox="1">
          <a:spLocks noChangeArrowheads="1"/>
        </xdr:cNvSpPr>
      </xdr:nvSpPr>
      <xdr:spPr>
        <a:xfrm>
          <a:off x="9525" y="342900"/>
          <a:ext cx="59436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6372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25</xdr:col>
      <xdr:colOff>47625</xdr:colOff>
      <xdr:row>1</xdr:row>
      <xdr:rowOff>295275</xdr:rowOff>
    </xdr:to>
    <xdr:sp>
      <xdr:nvSpPr>
        <xdr:cNvPr id="1" name="Testo 9"/>
        <xdr:cNvSpPr txBox="1">
          <a:spLocks noChangeArrowheads="1"/>
        </xdr:cNvSpPr>
      </xdr:nvSpPr>
      <xdr:spPr>
        <a:xfrm>
          <a:off x="9525" y="590550"/>
          <a:ext cx="89535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9525</xdr:colOff>
      <xdr:row>1</xdr:row>
      <xdr:rowOff>285750</xdr:rowOff>
    </xdr:to>
    <xdr:sp>
      <xdr:nvSpPr>
        <xdr:cNvPr id="1" name="Testo 13"/>
        <xdr:cNvSpPr txBox="1">
          <a:spLocks noChangeArrowheads="1"/>
        </xdr:cNvSpPr>
      </xdr:nvSpPr>
      <xdr:spPr>
        <a:xfrm>
          <a:off x="0" y="581025"/>
          <a:ext cx="62293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82677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28575</xdr:colOff>
      <xdr:row>1</xdr:row>
      <xdr:rowOff>266700</xdr:rowOff>
    </xdr:to>
    <xdr:sp>
      <xdr:nvSpPr>
        <xdr:cNvPr id="1" name="Testo 13"/>
        <xdr:cNvSpPr txBox="1">
          <a:spLocks noChangeArrowheads="1"/>
        </xdr:cNvSpPr>
      </xdr:nvSpPr>
      <xdr:spPr>
        <a:xfrm>
          <a:off x="0" y="581025"/>
          <a:ext cx="80486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83915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ianluca.antonelli\AppData\Local\Microsoft\Windows\Temporary%20Internet%20Files\Content.Outlook\2Z5K27JR\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72" customWidth="1"/>
    <col min="2" max="2" width="25.83203125" style="370" customWidth="1"/>
    <col min="3" max="3" width="31" style="370" customWidth="1"/>
    <col min="4" max="4" width="20.5" style="370" customWidth="1"/>
    <col min="5" max="5" width="40.66015625" style="370" customWidth="1"/>
    <col min="6" max="6" width="29" style="370" customWidth="1"/>
    <col min="7" max="7" width="26" style="370" customWidth="1"/>
    <col min="8" max="10" width="5.33203125" style="347" customWidth="1"/>
    <col min="11" max="11" width="38.83203125" style="347" customWidth="1"/>
    <col min="12" max="16384" width="6.33203125" style="347" customWidth="1"/>
  </cols>
  <sheetData>
    <row r="1" ht="57.75" customHeight="1">
      <c r="A1" s="493" t="s">
        <v>273</v>
      </c>
    </row>
    <row r="2" spans="1:7" s="348" customFormat="1" ht="20.25" customHeight="1">
      <c r="A2" s="494" t="s">
        <v>438</v>
      </c>
      <c r="B2" s="371"/>
      <c r="C2" s="942"/>
      <c r="D2" s="942"/>
      <c r="E2" s="942"/>
      <c r="F2" s="942"/>
      <c r="G2" s="371"/>
    </row>
    <row r="3" spans="1:7" s="348" customFormat="1" ht="27" customHeight="1">
      <c r="A3" s="399"/>
      <c r="B3" s="479"/>
      <c r="C3" s="946" t="str">
        <f>'t1'!A1</f>
        <v>CAPITANERIE DI PORTO - anno 2018</v>
      </c>
      <c r="D3" s="946"/>
      <c r="E3" s="946"/>
      <c r="F3" s="946"/>
      <c r="G3" s="371"/>
    </row>
    <row r="4" spans="3:8" ht="13.5">
      <c r="C4" s="373"/>
      <c r="D4" s="373"/>
      <c r="E4" s="373"/>
      <c r="F4" s="373"/>
      <c r="H4" s="349"/>
    </row>
    <row r="5" spans="5:8" ht="13.5">
      <c r="E5" s="372"/>
      <c r="H5" s="349"/>
    </row>
    <row r="6" spans="2:7" ht="18" customHeight="1">
      <c r="B6" s="905" t="s">
        <v>305</v>
      </c>
      <c r="C6" s="906"/>
      <c r="D6" s="906"/>
      <c r="E6" s="906"/>
      <c r="F6" s="906"/>
      <c r="G6" s="907"/>
    </row>
    <row r="7" ht="6" customHeight="1"/>
    <row r="8" spans="1:7" ht="19.5" customHeight="1" hidden="1">
      <c r="A8" s="400"/>
      <c r="B8" s="370" t="s">
        <v>238</v>
      </c>
      <c r="D8" s="374"/>
      <c r="E8" s="918"/>
      <c r="F8" s="919"/>
      <c r="G8" s="917"/>
    </row>
    <row r="9" spans="1:11" ht="28.5" customHeight="1" hidden="1">
      <c r="A9" s="400"/>
      <c r="B9" s="350" t="s">
        <v>239</v>
      </c>
      <c r="C9" s="350"/>
      <c r="D9" s="374"/>
      <c r="E9" s="943"/>
      <c r="F9" s="944"/>
      <c r="G9" s="945"/>
      <c r="K9" s="495"/>
    </row>
    <row r="10" spans="1:11" ht="28.5" customHeight="1">
      <c r="A10" s="400"/>
      <c r="B10" s="350" t="s">
        <v>240</v>
      </c>
      <c r="C10" s="350"/>
      <c r="D10" s="374"/>
      <c r="E10" s="918"/>
      <c r="F10" s="919"/>
      <c r="G10" s="917"/>
      <c r="K10" s="495"/>
    </row>
    <row r="11" spans="1:11" ht="28.5" customHeight="1">
      <c r="A11" s="400"/>
      <c r="B11" s="350" t="s">
        <v>241</v>
      </c>
      <c r="C11" s="350"/>
      <c r="D11" s="374"/>
      <c r="E11" s="918"/>
      <c r="F11" s="919"/>
      <c r="G11" s="917"/>
      <c r="K11" s="495"/>
    </row>
    <row r="12" spans="1:11" ht="28.5" customHeight="1">
      <c r="A12" s="400"/>
      <c r="B12" s="350" t="s">
        <v>242</v>
      </c>
      <c r="C12" s="350"/>
      <c r="D12" s="374"/>
      <c r="E12" s="916"/>
      <c r="F12" s="919"/>
      <c r="G12" s="917"/>
      <c r="K12" s="495"/>
    </row>
    <row r="13" spans="1:11" ht="28.5" customHeight="1" hidden="1">
      <c r="A13" s="400"/>
      <c r="B13" s="350" t="s">
        <v>243</v>
      </c>
      <c r="C13" s="592"/>
      <c r="D13" s="593"/>
      <c r="E13" s="594"/>
      <c r="F13" s="595"/>
      <c r="G13" s="596"/>
      <c r="H13" s="538"/>
      <c r="I13" s="539"/>
      <c r="J13" s="536"/>
      <c r="K13" s="540"/>
    </row>
    <row r="14" spans="1:7" s="352" customFormat="1" ht="20.25" customHeight="1" hidden="1">
      <c r="A14" s="400"/>
      <c r="B14" s="351"/>
      <c r="C14" s="375" t="s">
        <v>244</v>
      </c>
      <c r="D14" s="376" t="s">
        <v>262</v>
      </c>
      <c r="E14" s="375" t="s">
        <v>245</v>
      </c>
      <c r="F14" s="375" t="s">
        <v>278</v>
      </c>
      <c r="G14" s="375"/>
    </row>
    <row r="15" spans="1:7" s="509" customFormat="1" ht="28.5" customHeight="1">
      <c r="A15" s="370"/>
      <c r="B15" s="350" t="s">
        <v>47</v>
      </c>
      <c r="C15" s="508"/>
      <c r="D15" s="920"/>
      <c r="E15" s="921"/>
      <c r="F15" s="921"/>
      <c r="G15" s="922"/>
    </row>
    <row r="16" spans="1:7" ht="18" customHeight="1">
      <c r="A16" s="400"/>
      <c r="B16" s="905" t="s">
        <v>301</v>
      </c>
      <c r="C16" s="906"/>
      <c r="D16" s="906"/>
      <c r="E16" s="906"/>
      <c r="F16" s="906"/>
      <c r="G16" s="907"/>
    </row>
    <row r="17" spans="1:7" s="353" customFormat="1" ht="15" customHeight="1">
      <c r="A17" s="400"/>
      <c r="B17" s="377" t="s">
        <v>246</v>
      </c>
      <c r="C17" s="631"/>
      <c r="D17" s="631"/>
      <c r="E17" s="631"/>
      <c r="F17" s="631"/>
      <c r="G17" s="631"/>
    </row>
    <row r="18" spans="1:7" s="353" customFormat="1" ht="15.75">
      <c r="A18" s="400"/>
      <c r="B18" s="379" t="s">
        <v>247</v>
      </c>
      <c r="C18" s="379"/>
      <c r="D18" s="379" t="s">
        <v>248</v>
      </c>
      <c r="E18" s="379"/>
      <c r="F18" s="380" t="s">
        <v>257</v>
      </c>
      <c r="G18" s="625"/>
    </row>
    <row r="19" spans="1:11" ht="22.5" customHeight="1">
      <c r="A19" s="400"/>
      <c r="B19" s="918"/>
      <c r="C19" s="919"/>
      <c r="D19" s="918"/>
      <c r="E19" s="919"/>
      <c r="F19" s="916"/>
      <c r="G19" s="917"/>
      <c r="K19" s="496"/>
    </row>
    <row r="20" spans="1:7" s="353" customFormat="1" ht="15" customHeight="1">
      <c r="A20" s="400"/>
      <c r="B20" s="377" t="s">
        <v>249</v>
      </c>
      <c r="C20" s="378"/>
      <c r="D20" s="379"/>
      <c r="E20" s="379"/>
      <c r="F20" s="631"/>
      <c r="G20" s="631"/>
    </row>
    <row r="21" spans="1:7" s="353" customFormat="1" ht="15" customHeight="1">
      <c r="A21" s="400"/>
      <c r="B21" s="379" t="s">
        <v>247</v>
      </c>
      <c r="C21" s="379"/>
      <c r="D21" s="379" t="s">
        <v>248</v>
      </c>
      <c r="E21" s="379"/>
      <c r="F21" s="380" t="s">
        <v>257</v>
      </c>
      <c r="G21" s="626"/>
    </row>
    <row r="22" spans="1:11" ht="23.25" customHeight="1">
      <c r="A22" s="400"/>
      <c r="B22" s="914"/>
      <c r="C22" s="915"/>
      <c r="D22" s="914"/>
      <c r="E22" s="915"/>
      <c r="F22" s="914"/>
      <c r="G22" s="915"/>
      <c r="K22" s="496" t="str">
        <f>IF(OR(LEN(B22)&gt;0,LEN(D22)&gt;0),IF(LEN(F22)=0,"E' NECESSARIO COMPILARE IL CAMPO E-MAIL"," ")," ")</f>
        <v> </v>
      </c>
    </row>
    <row r="23" spans="1:11" ht="23.25" customHeight="1">
      <c r="A23" s="400"/>
      <c r="B23" s="914"/>
      <c r="C23" s="915"/>
      <c r="D23" s="914"/>
      <c r="E23" s="915"/>
      <c r="F23" s="914"/>
      <c r="G23" s="915"/>
      <c r="K23" s="496" t="str">
        <f>IF(OR(LEN(B23)&gt;0,LEN(D23)&gt;0),IF(LEN(F23)=0,"E' NECESSARIO COMPILARE IL CAMPO E-MAIL"," ")," ")</f>
        <v> </v>
      </c>
    </row>
    <row r="24" spans="1:11" ht="23.25" customHeight="1">
      <c r="A24" s="400"/>
      <c r="B24" s="914"/>
      <c r="C24" s="915"/>
      <c r="D24" s="914"/>
      <c r="E24" s="915"/>
      <c r="F24" s="914"/>
      <c r="G24" s="915"/>
      <c r="K24" s="496" t="str">
        <f>IF(OR(LEN(B24)&gt;0,LEN(D24)&gt;0),IF(LEN(F24)=0,"E' NECESSARIO COMPILARE IL CAMPO E-MAIL"," ")," ")</f>
        <v> </v>
      </c>
    </row>
    <row r="25" spans="1:11" ht="23.25" customHeight="1">
      <c r="A25" s="400"/>
      <c r="B25" s="914"/>
      <c r="C25" s="915"/>
      <c r="D25" s="914"/>
      <c r="E25" s="915"/>
      <c r="F25" s="914"/>
      <c r="G25" s="915"/>
      <c r="K25" s="496" t="str">
        <f>IF(OR(LEN(B25)&gt;0,LEN(D25)&gt;0),IF(LEN(F25)=0,"E' NECESSARIO COMPILARE IL CAMPO E-MAIL"," ")," ")</f>
        <v> </v>
      </c>
    </row>
    <row r="26" spans="1:11" ht="23.25" customHeight="1">
      <c r="A26" s="400"/>
      <c r="B26" s="914"/>
      <c r="C26" s="915"/>
      <c r="D26" s="914"/>
      <c r="E26" s="915"/>
      <c r="F26" s="914"/>
      <c r="G26" s="915"/>
      <c r="K26" s="496" t="str">
        <f>IF(OR(LEN(B26)&gt;0,LEN(D26)&gt;0),IF(LEN(F26)=0,"E' NECESSARIO COMPILARE IL CAMPO E-MAIL"," ")," ")</f>
        <v> </v>
      </c>
    </row>
    <row r="27" spans="1:7" s="349" customFormat="1" ht="17.25">
      <c r="A27" s="400"/>
      <c r="B27" s="381"/>
      <c r="C27" s="382"/>
      <c r="D27" s="382"/>
      <c r="E27" s="383"/>
      <c r="F27" s="384"/>
      <c r="G27" s="384"/>
    </row>
    <row r="28" spans="1:8" ht="18" customHeight="1">
      <c r="A28" s="400"/>
      <c r="B28" s="386" t="s">
        <v>250</v>
      </c>
      <c r="C28" s="385"/>
      <c r="D28" s="385"/>
      <c r="E28" s="387"/>
      <c r="F28" s="388"/>
      <c r="G28" s="388"/>
      <c r="H28" s="354"/>
    </row>
    <row r="29" spans="1:8" ht="13.5" customHeight="1">
      <c r="A29" s="400"/>
      <c r="B29" s="385"/>
      <c r="C29" s="385"/>
      <c r="D29" s="385"/>
      <c r="E29" s="387"/>
      <c r="F29" s="389"/>
      <c r="G29" s="389"/>
      <c r="H29" s="354"/>
    </row>
    <row r="30" spans="1:8" ht="18" customHeight="1">
      <c r="A30" s="400"/>
      <c r="B30" s="905" t="s">
        <v>302</v>
      </c>
      <c r="C30" s="906"/>
      <c r="D30" s="906"/>
      <c r="E30" s="906"/>
      <c r="F30" s="906"/>
      <c r="G30" s="907"/>
      <c r="H30" s="354"/>
    </row>
    <row r="31" spans="1:7" ht="7.5" customHeight="1">
      <c r="A31" s="400"/>
      <c r="B31" s="678"/>
      <c r="C31" s="679"/>
      <c r="D31" s="679"/>
      <c r="E31" s="372"/>
      <c r="F31" s="679"/>
      <c r="G31" s="679"/>
    </row>
    <row r="32" spans="1:7" s="355" customFormat="1" ht="15.75" customHeight="1">
      <c r="A32" s="400"/>
      <c r="B32" s="680" t="s">
        <v>550</v>
      </c>
      <c r="C32" s="680"/>
      <c r="D32" s="680" t="s">
        <v>551</v>
      </c>
      <c r="E32" s="680" t="s">
        <v>552</v>
      </c>
      <c r="F32" s="756" t="s">
        <v>553</v>
      </c>
      <c r="G32" s="681" t="s">
        <v>251</v>
      </c>
    </row>
    <row r="33" spans="1:11" ht="40.5" customHeight="1">
      <c r="A33" s="400"/>
      <c r="B33" s="910"/>
      <c r="C33" s="911"/>
      <c r="D33" s="593"/>
      <c r="E33" s="597"/>
      <c r="F33" s="598"/>
      <c r="G33" s="598"/>
      <c r="K33" s="496" t="str">
        <f>IF(AND(LEN(B33)&gt;0,LEN(D33)&gt;0,LEN(E33)&gt;0,LEN(F33)&gt;0),"","COMPILARE TUTTI I DATI DEL RESPONSABILE CONTRASSEGNATI CON L'ASTERISCO")</f>
        <v>COMPILARE TUTTI I DATI DEL RESPONSABILE CONTRASSEGNATI CON L'ASTERISCO</v>
      </c>
    </row>
    <row r="34" spans="1:7" ht="20.25" customHeight="1" hidden="1">
      <c r="A34" s="400"/>
      <c r="B34" s="912"/>
      <c r="C34" s="913"/>
      <c r="D34" s="757"/>
      <c r="E34" s="497"/>
      <c r="F34" s="758"/>
      <c r="G34" s="758"/>
    </row>
    <row r="35" spans="1:7" ht="18" customHeight="1">
      <c r="A35" s="400"/>
      <c r="B35" s="685"/>
      <c r="C35" s="685"/>
      <c r="D35" s="686"/>
      <c r="E35" s="686"/>
      <c r="F35" s="372"/>
      <c r="G35" s="372"/>
    </row>
    <row r="36" spans="1:8" ht="18" customHeight="1">
      <c r="A36" s="400"/>
      <c r="B36" s="905" t="s">
        <v>494</v>
      </c>
      <c r="C36" s="906"/>
      <c r="D36" s="906"/>
      <c r="E36" s="906"/>
      <c r="F36" s="906"/>
      <c r="G36" s="907"/>
      <c r="H36" s="354"/>
    </row>
    <row r="37" spans="1:7" ht="7.5" customHeight="1">
      <c r="A37" s="400"/>
      <c r="B37" s="678"/>
      <c r="C37" s="679"/>
      <c r="D37" s="679"/>
      <c r="E37" s="372"/>
      <c r="F37" s="679"/>
      <c r="G37" s="679"/>
    </row>
    <row r="38" spans="1:7" s="355" customFormat="1" ht="15.75" customHeight="1">
      <c r="A38" s="400"/>
      <c r="B38" s="680" t="s">
        <v>247</v>
      </c>
      <c r="C38" s="680"/>
      <c r="D38" s="680" t="s">
        <v>248</v>
      </c>
      <c r="E38" s="680" t="s">
        <v>257</v>
      </c>
      <c r="F38" s="390" t="s">
        <v>240</v>
      </c>
      <c r="G38" s="681" t="s">
        <v>251</v>
      </c>
    </row>
    <row r="39" spans="1:11" ht="23.25" customHeight="1">
      <c r="A39" s="400"/>
      <c r="B39" s="908"/>
      <c r="C39" s="909"/>
      <c r="D39" s="682"/>
      <c r="E39" s="683"/>
      <c r="F39" s="684"/>
      <c r="G39" s="684"/>
      <c r="K39" s="496"/>
    </row>
    <row r="40" spans="1:7" ht="18" customHeight="1">
      <c r="A40" s="400"/>
      <c r="B40" s="685"/>
      <c r="C40" s="685"/>
      <c r="D40" s="686"/>
      <c r="E40" s="686"/>
      <c r="F40" s="372"/>
      <c r="G40" s="372"/>
    </row>
    <row r="41" spans="1:7" ht="18" customHeight="1">
      <c r="A41" s="400"/>
      <c r="B41" s="905" t="s">
        <v>306</v>
      </c>
      <c r="C41" s="906"/>
      <c r="D41" s="906"/>
      <c r="E41" s="906"/>
      <c r="F41" s="906"/>
      <c r="G41" s="907"/>
    </row>
    <row r="42" spans="1:7" ht="6" customHeight="1">
      <c r="A42" s="400"/>
      <c r="B42" s="350"/>
      <c r="C42" s="350"/>
      <c r="D42" s="391"/>
      <c r="E42" s="391"/>
      <c r="F42" s="392"/>
      <c r="G42" s="392"/>
    </row>
    <row r="43" spans="1:9" ht="15.75" hidden="1">
      <c r="A43" s="400"/>
      <c r="B43" s="356"/>
      <c r="C43" s="350"/>
      <c r="F43" s="367"/>
      <c r="G43" s="367"/>
      <c r="H43" s="401" t="b">
        <v>0</v>
      </c>
      <c r="I43" s="401" t="b">
        <v>0</v>
      </c>
    </row>
    <row r="44" spans="1:11" ht="29.25" customHeight="1" hidden="1">
      <c r="A44" s="400">
        <v>1</v>
      </c>
      <c r="B44" s="924" t="s">
        <v>252</v>
      </c>
      <c r="C44" s="924"/>
      <c r="D44" s="924"/>
      <c r="E44" s="924"/>
      <c r="F44" s="544"/>
      <c r="G44" s="544"/>
      <c r="H44" s="481"/>
      <c r="I44" s="481"/>
      <c r="J44" s="498"/>
      <c r="K44" s="496"/>
    </row>
    <row r="45" spans="2:9" ht="8.25" customHeight="1" hidden="1">
      <c r="B45" s="356"/>
      <c r="C45" s="350"/>
      <c r="F45" s="587"/>
      <c r="G45" s="587"/>
      <c r="H45" s="401"/>
      <c r="I45" s="401"/>
    </row>
    <row r="46" spans="1:11" ht="29.25" customHeight="1" hidden="1">
      <c r="A46" s="400">
        <v>2</v>
      </c>
      <c r="B46" s="924" t="s">
        <v>252</v>
      </c>
      <c r="C46" s="924"/>
      <c r="D46" s="924"/>
      <c r="E46" s="924"/>
      <c r="F46" s="588"/>
      <c r="G46" s="588"/>
      <c r="H46" s="481"/>
      <c r="I46" s="481"/>
      <c r="J46" s="498"/>
      <c r="K46" s="496"/>
    </row>
    <row r="47" spans="1:9" ht="8.25" customHeight="1" hidden="1">
      <c r="A47" s="400"/>
      <c r="B47" s="356"/>
      <c r="C47" s="350"/>
      <c r="F47" s="587"/>
      <c r="G47" s="587"/>
      <c r="H47" s="401"/>
      <c r="I47" s="401"/>
    </row>
    <row r="48" spans="1:11" ht="29.25" customHeight="1" hidden="1">
      <c r="A48" s="400">
        <v>3</v>
      </c>
      <c r="B48" s="924" t="s">
        <v>252</v>
      </c>
      <c r="C48" s="924"/>
      <c r="D48" s="924"/>
      <c r="E48" s="924"/>
      <c r="F48" s="588"/>
      <c r="G48" s="588"/>
      <c r="H48" s="481"/>
      <c r="I48" s="481"/>
      <c r="J48" s="498"/>
      <c r="K48" s="496"/>
    </row>
    <row r="49" spans="1:9" ht="8.25" customHeight="1" hidden="1">
      <c r="A49" s="400"/>
      <c r="B49" s="589"/>
      <c r="C49" s="589"/>
      <c r="D49" s="589"/>
      <c r="E49" s="589"/>
      <c r="F49" s="587"/>
      <c r="G49" s="587"/>
      <c r="H49" s="401"/>
      <c r="I49" s="401"/>
    </row>
    <row r="50" spans="1:11" ht="29.25" customHeight="1" hidden="1">
      <c r="A50" s="400">
        <v>4</v>
      </c>
      <c r="B50" s="924" t="s">
        <v>252</v>
      </c>
      <c r="C50" s="924"/>
      <c r="D50" s="924"/>
      <c r="E50" s="924"/>
      <c r="F50" s="588"/>
      <c r="G50" s="588"/>
      <c r="H50" s="481"/>
      <c r="I50" s="481"/>
      <c r="J50" s="498"/>
      <c r="K50" s="496"/>
    </row>
    <row r="51" spans="1:9" ht="9.75" customHeight="1" hidden="1">
      <c r="A51" s="400"/>
      <c r="H51" s="481"/>
      <c r="I51" s="481"/>
    </row>
    <row r="52" spans="1:7" ht="15.75" hidden="1">
      <c r="A52" s="400"/>
      <c r="B52" s="372"/>
      <c r="C52" s="372"/>
      <c r="F52" s="392"/>
      <c r="G52" s="393"/>
    </row>
    <row r="53" spans="1:11" ht="27" customHeight="1" hidden="1">
      <c r="A53" s="400">
        <v>5</v>
      </c>
      <c r="B53" s="940" t="s">
        <v>252</v>
      </c>
      <c r="C53" s="940"/>
      <c r="D53" s="940"/>
      <c r="E53" s="940"/>
      <c r="F53" s="941"/>
      <c r="G53" s="624"/>
      <c r="K53" s="496"/>
    </row>
    <row r="54" spans="1:7" ht="4.5" customHeight="1" hidden="1">
      <c r="A54" s="400"/>
      <c r="B54" s="356"/>
      <c r="C54" s="356"/>
      <c r="D54" s="616"/>
      <c r="E54" s="616"/>
      <c r="F54" s="616"/>
      <c r="G54" s="395"/>
    </row>
    <row r="55" spans="1:7" ht="15.75" hidden="1">
      <c r="A55" s="400"/>
      <c r="B55" s="617"/>
      <c r="C55" s="617"/>
      <c r="D55" s="618"/>
      <c r="E55" s="619"/>
      <c r="F55" s="535"/>
      <c r="G55" s="393"/>
    </row>
    <row r="56" spans="1:11" ht="24" customHeight="1" hidden="1">
      <c r="A56" s="400">
        <v>6</v>
      </c>
      <c r="B56" s="940" t="s">
        <v>252</v>
      </c>
      <c r="C56" s="940"/>
      <c r="D56" s="940"/>
      <c r="E56" s="940"/>
      <c r="F56" s="941"/>
      <c r="G56" s="624"/>
      <c r="K56" s="496"/>
    </row>
    <row r="57" spans="1:7" ht="4.5" customHeight="1" hidden="1">
      <c r="A57" s="400"/>
      <c r="B57" s="356"/>
      <c r="C57" s="613"/>
      <c r="D57" s="618"/>
      <c r="E57" s="619"/>
      <c r="F57" s="535"/>
      <c r="G57" s="373"/>
    </row>
    <row r="58" spans="1:7" ht="15.75" hidden="1">
      <c r="A58" s="400"/>
      <c r="B58" s="617"/>
      <c r="C58" s="620"/>
      <c r="D58" s="621"/>
      <c r="E58" s="622"/>
      <c r="F58" s="623"/>
      <c r="G58" s="393"/>
    </row>
    <row r="59" spans="1:11" ht="24" customHeight="1" hidden="1">
      <c r="A59" s="400">
        <v>7</v>
      </c>
      <c r="B59" s="940" t="s">
        <v>252</v>
      </c>
      <c r="C59" s="940"/>
      <c r="D59" s="940"/>
      <c r="E59" s="940"/>
      <c r="F59" s="941"/>
      <c r="G59" s="624"/>
      <c r="K59" s="496"/>
    </row>
    <row r="60" spans="1:7" ht="4.5" customHeight="1" hidden="1">
      <c r="A60" s="400"/>
      <c r="B60" s="356"/>
      <c r="C60" s="613"/>
      <c r="D60" s="618"/>
      <c r="E60" s="619"/>
      <c r="F60" s="535"/>
      <c r="G60" s="373" t="s">
        <v>92</v>
      </c>
    </row>
    <row r="61" spans="1:7" ht="15.75" hidden="1">
      <c r="A61" s="400"/>
      <c r="B61" s="617"/>
      <c r="C61" s="620"/>
      <c r="D61" s="621"/>
      <c r="E61" s="622"/>
      <c r="F61" s="623"/>
      <c r="G61" s="393"/>
    </row>
    <row r="62" spans="1:11" ht="24" customHeight="1" hidden="1">
      <c r="A62" s="400">
        <v>8</v>
      </c>
      <c r="B62" s="940" t="s">
        <v>252</v>
      </c>
      <c r="C62" s="940"/>
      <c r="D62" s="940"/>
      <c r="E62" s="940"/>
      <c r="F62" s="941"/>
      <c r="G62" s="624"/>
      <c r="K62" s="496"/>
    </row>
    <row r="63" spans="1:7" ht="4.5" customHeight="1" hidden="1">
      <c r="A63" s="400"/>
      <c r="B63" s="356"/>
      <c r="C63" s="613"/>
      <c r="D63" s="618"/>
      <c r="E63" s="619"/>
      <c r="F63" s="535"/>
      <c r="G63" s="373" t="s">
        <v>92</v>
      </c>
    </row>
    <row r="64" spans="1:10" s="372" customFormat="1" ht="15" customHeight="1" hidden="1">
      <c r="A64" s="533"/>
      <c r="B64" s="356"/>
      <c r="C64" s="613"/>
      <c r="D64" s="618"/>
      <c r="E64" s="619"/>
      <c r="F64" s="535"/>
      <c r="G64"/>
      <c r="H64"/>
      <c r="I64" s="537"/>
      <c r="J64" s="537"/>
    </row>
    <row r="65" spans="1:10" s="372" customFormat="1" ht="15" customHeight="1" hidden="1">
      <c r="A65" s="533"/>
      <c r="B65" s="356"/>
      <c r="C65" s="613"/>
      <c r="D65" s="618"/>
      <c r="E65" s="619"/>
      <c r="F65" s="535"/>
      <c r="G65"/>
      <c r="H65"/>
      <c r="I65" s="532"/>
      <c r="J65" s="537"/>
    </row>
    <row r="66" spans="1:10" s="372" customFormat="1" ht="15" customHeight="1" hidden="1">
      <c r="A66" s="533"/>
      <c r="B66" s="356"/>
      <c r="C66" s="613"/>
      <c r="D66" s="618"/>
      <c r="E66" s="619"/>
      <c r="F66" s="535"/>
      <c r="G66"/>
      <c r="H66"/>
      <c r="I66" s="532"/>
      <c r="J66" s="537"/>
    </row>
    <row r="67" spans="1:10" s="372" customFormat="1" ht="15" customHeight="1" hidden="1">
      <c r="A67" s="533"/>
      <c r="B67" s="356"/>
      <c r="C67" s="613"/>
      <c r="D67" s="618"/>
      <c r="E67" s="619"/>
      <c r="F67" s="535"/>
      <c r="G67"/>
      <c r="H67"/>
      <c r="I67" s="532"/>
      <c r="J67" s="537"/>
    </row>
    <row r="68" spans="1:10" s="372" customFormat="1" ht="15" customHeight="1" hidden="1">
      <c r="A68" s="533"/>
      <c r="B68" s="356"/>
      <c r="C68" s="613"/>
      <c r="D68" s="618"/>
      <c r="E68" s="619"/>
      <c r="F68" s="535"/>
      <c r="G68"/>
      <c r="H68"/>
      <c r="I68" s="532"/>
      <c r="J68" s="537"/>
    </row>
    <row r="69" spans="1:10" s="372" customFormat="1" ht="15" customHeight="1" hidden="1">
      <c r="A69" s="533"/>
      <c r="B69" s="356"/>
      <c r="C69" s="613"/>
      <c r="D69" s="618"/>
      <c r="E69" s="619"/>
      <c r="F69" s="535"/>
      <c r="G69"/>
      <c r="H69"/>
      <c r="I69" s="532"/>
      <c r="J69" s="537"/>
    </row>
    <row r="70" spans="1:7" ht="9.75" customHeight="1" hidden="1">
      <c r="A70" s="400"/>
      <c r="B70" s="356"/>
      <c r="C70" s="613"/>
      <c r="D70" s="618"/>
      <c r="E70" s="619"/>
      <c r="F70" s="535"/>
      <c r="G70" s="541"/>
    </row>
    <row r="71" spans="1:7" ht="9.75" customHeight="1" hidden="1">
      <c r="A71" s="400"/>
      <c r="B71" s="356"/>
      <c r="C71" s="613"/>
      <c r="D71" s="618"/>
      <c r="E71" s="619"/>
      <c r="F71" s="535"/>
      <c r="G71" s="541"/>
    </row>
    <row r="72" spans="1:7" ht="9.75" customHeight="1" hidden="1">
      <c r="A72" s="400"/>
      <c r="B72" s="356"/>
      <c r="C72" s="613"/>
      <c r="D72" s="618"/>
      <c r="E72" s="619"/>
      <c r="F72" s="535"/>
      <c r="G72" s="541"/>
    </row>
    <row r="73" spans="1:7" ht="9.75" customHeight="1" hidden="1">
      <c r="A73" s="400"/>
      <c r="B73" s="356"/>
      <c r="C73" s="613"/>
      <c r="D73" s="618"/>
      <c r="E73" s="619"/>
      <c r="F73" s="535"/>
      <c r="G73" s="541"/>
    </row>
    <row r="74" spans="1:7" ht="9.75" customHeight="1" hidden="1">
      <c r="A74" s="400"/>
      <c r="B74" s="356"/>
      <c r="C74" s="613"/>
      <c r="D74" s="618"/>
      <c r="E74" s="619"/>
      <c r="F74" s="535"/>
      <c r="G74" s="541"/>
    </row>
    <row r="75" spans="1:7" ht="9.75" customHeight="1" hidden="1">
      <c r="A75" s="400"/>
      <c r="B75" s="356"/>
      <c r="C75" s="613"/>
      <c r="D75" s="618"/>
      <c r="E75" s="619"/>
      <c r="F75" s="535"/>
      <c r="G75" s="541"/>
    </row>
    <row r="76" spans="1:7" ht="9.75" customHeight="1" hidden="1">
      <c r="A76" s="400"/>
      <c r="B76" s="356"/>
      <c r="C76" s="613"/>
      <c r="D76" s="618"/>
      <c r="E76" s="619"/>
      <c r="F76" s="535"/>
      <c r="G76" s="541"/>
    </row>
    <row r="77" spans="1:7" ht="9.75" customHeight="1" hidden="1">
      <c r="A77" s="400"/>
      <c r="B77" s="356"/>
      <c r="C77" s="613"/>
      <c r="D77" s="618"/>
      <c r="E77" s="619"/>
      <c r="F77" s="535"/>
      <c r="G77" s="541"/>
    </row>
    <row r="78" spans="1:7" ht="9.75" customHeight="1" hidden="1">
      <c r="A78" s="400"/>
      <c r="B78" s="356"/>
      <c r="C78" s="613"/>
      <c r="D78" s="618"/>
      <c r="E78" s="619"/>
      <c r="F78" s="535"/>
      <c r="G78" s="541"/>
    </row>
    <row r="79" spans="1:11" ht="9.75" customHeight="1" hidden="1">
      <c r="A79" s="400"/>
      <c r="B79" s="356"/>
      <c r="C79" s="613"/>
      <c r="D79" s="618"/>
      <c r="E79" s="619"/>
      <c r="F79" s="535"/>
      <c r="G79" s="534"/>
      <c r="K79" s="496"/>
    </row>
    <row r="80" spans="1:7" ht="17.25" customHeight="1" hidden="1">
      <c r="A80" s="400"/>
      <c r="B80" s="356"/>
      <c r="C80" s="613"/>
      <c r="D80" s="618"/>
      <c r="E80" s="619"/>
      <c r="F80" s="535"/>
      <c r="G80" s="373"/>
    </row>
    <row r="81" spans="1:7" ht="15.75" hidden="1">
      <c r="A81" s="400"/>
      <c r="B81" s="617"/>
      <c r="C81" s="620"/>
      <c r="D81" s="621"/>
      <c r="E81" s="622"/>
      <c r="F81" s="623"/>
      <c r="G81" s="393"/>
    </row>
    <row r="82" spans="1:11" ht="27" customHeight="1" hidden="1">
      <c r="A82" s="400">
        <v>9</v>
      </c>
      <c r="B82" s="940" t="s">
        <v>252</v>
      </c>
      <c r="C82" s="940"/>
      <c r="D82" s="940"/>
      <c r="E82" s="940"/>
      <c r="F82" s="941"/>
      <c r="G82" s="624"/>
      <c r="K82" s="496"/>
    </row>
    <row r="83" spans="1:11" ht="5.25" customHeight="1" hidden="1">
      <c r="A83" s="400"/>
      <c r="B83" s="492"/>
      <c r="C83" s="492"/>
      <c r="D83" s="492"/>
      <c r="E83" s="492"/>
      <c r="F83" s="499"/>
      <c r="G83" s="373"/>
      <c r="K83" s="496"/>
    </row>
    <row r="84" spans="1:7" ht="15.75" hidden="1">
      <c r="A84" s="400"/>
      <c r="B84" s="617"/>
      <c r="C84" s="620"/>
      <c r="D84" s="621"/>
      <c r="E84" s="622"/>
      <c r="F84" s="623"/>
      <c r="G84" s="393"/>
    </row>
    <row r="85" spans="1:11" ht="27" customHeight="1" hidden="1">
      <c r="A85" s="400">
        <v>10</v>
      </c>
      <c r="B85" s="940" t="s">
        <v>252</v>
      </c>
      <c r="C85" s="940"/>
      <c r="D85" s="940"/>
      <c r="E85" s="940"/>
      <c r="F85" s="941"/>
      <c r="G85" s="624"/>
      <c r="K85" s="496"/>
    </row>
    <row r="86" spans="1:11" ht="5.25" customHeight="1" hidden="1">
      <c r="A86" s="400"/>
      <c r="B86" s="492"/>
      <c r="C86" s="492"/>
      <c r="D86" s="492"/>
      <c r="E86" s="492"/>
      <c r="F86" s="499"/>
      <c r="G86" s="373"/>
      <c r="K86" s="496"/>
    </row>
    <row r="87" spans="1:7" ht="15.75" hidden="1">
      <c r="A87" s="400"/>
      <c r="B87" s="617"/>
      <c r="C87" s="620"/>
      <c r="D87" s="621"/>
      <c r="E87" s="622"/>
      <c r="F87" s="623"/>
      <c r="G87" s="393"/>
    </row>
    <row r="88" spans="1:11" ht="27" customHeight="1" hidden="1">
      <c r="A88" s="400">
        <v>11</v>
      </c>
      <c r="B88" s="940" t="s">
        <v>252</v>
      </c>
      <c r="C88" s="940"/>
      <c r="D88" s="940"/>
      <c r="E88" s="940"/>
      <c r="F88" s="941"/>
      <c r="G88" s="624"/>
      <c r="K88" s="496"/>
    </row>
    <row r="89" spans="1:11" ht="5.25" customHeight="1" hidden="1">
      <c r="A89" s="400"/>
      <c r="B89" s="492"/>
      <c r="C89" s="492"/>
      <c r="D89" s="492"/>
      <c r="E89" s="492"/>
      <c r="F89" s="499"/>
      <c r="G89" s="373"/>
      <c r="K89" s="496"/>
    </row>
    <row r="90" spans="1:7" ht="13.5" hidden="1">
      <c r="A90" s="614"/>
      <c r="B90" s="614"/>
      <c r="C90" s="614"/>
      <c r="D90" s="614"/>
      <c r="E90" s="614"/>
      <c r="F90" s="615"/>
      <c r="G90" s="393"/>
    </row>
    <row r="91" spans="1:11" ht="27" customHeight="1" hidden="1">
      <c r="A91" s="400">
        <v>12</v>
      </c>
      <c r="B91" s="940" t="s">
        <v>252</v>
      </c>
      <c r="C91" s="940"/>
      <c r="D91" s="940"/>
      <c r="E91" s="940"/>
      <c r="F91" s="941"/>
      <c r="G91" s="624"/>
      <c r="K91" s="496"/>
    </row>
    <row r="92" spans="1:11" ht="4.5" customHeight="1" hidden="1">
      <c r="A92" s="400"/>
      <c r="B92" s="492"/>
      <c r="C92" s="492"/>
      <c r="D92" s="492"/>
      <c r="E92" s="492"/>
      <c r="F92" s="499"/>
      <c r="G92" s="499"/>
      <c r="K92" s="496"/>
    </row>
    <row r="93" spans="1:7" ht="15.75" hidden="1">
      <c r="A93" s="400"/>
      <c r="B93" s="617"/>
      <c r="C93" s="620"/>
      <c r="D93" s="621"/>
      <c r="E93" s="622"/>
      <c r="F93" s="623"/>
      <c r="G93" s="393"/>
    </row>
    <row r="94" spans="1:11" ht="27" customHeight="1" hidden="1">
      <c r="A94" s="400">
        <v>13</v>
      </c>
      <c r="B94" s="940" t="s">
        <v>252</v>
      </c>
      <c r="C94" s="940"/>
      <c r="D94" s="940"/>
      <c r="E94" s="940"/>
      <c r="F94" s="941"/>
      <c r="G94" s="624"/>
      <c r="K94" s="496"/>
    </row>
    <row r="95" spans="1:11" ht="4.5" customHeight="1" hidden="1">
      <c r="A95" s="400"/>
      <c r="B95" s="492"/>
      <c r="C95" s="492"/>
      <c r="D95" s="492"/>
      <c r="E95" s="492"/>
      <c r="F95" s="499"/>
      <c r="G95" s="499"/>
      <c r="K95" s="496"/>
    </row>
    <row r="96" spans="1:7" ht="15.75" hidden="1">
      <c r="A96" s="400"/>
      <c r="B96" s="617"/>
      <c r="C96" s="620"/>
      <c r="D96" s="621"/>
      <c r="E96" s="622"/>
      <c r="F96" s="623"/>
      <c r="G96" s="393"/>
    </row>
    <row r="97" spans="1:11" ht="27" customHeight="1" hidden="1">
      <c r="A97" s="400">
        <v>30</v>
      </c>
      <c r="B97" s="940" t="s">
        <v>252</v>
      </c>
      <c r="C97" s="940"/>
      <c r="D97" s="940"/>
      <c r="E97" s="940"/>
      <c r="F97" s="941"/>
      <c r="G97" s="624"/>
      <c r="K97" s="496"/>
    </row>
    <row r="98" spans="1:11" ht="4.5" customHeight="1">
      <c r="A98" s="400"/>
      <c r="B98" s="492"/>
      <c r="C98" s="492"/>
      <c r="D98" s="492"/>
      <c r="E98" s="492"/>
      <c r="F98" s="499"/>
      <c r="G98" s="499"/>
      <c r="K98" s="496"/>
    </row>
    <row r="99" spans="1:7" ht="15.75">
      <c r="A99" s="400"/>
      <c r="B99" s="617"/>
      <c r="C99" s="620"/>
      <c r="D99" s="621"/>
      <c r="E99" s="622"/>
      <c r="F99" s="623"/>
      <c r="G99" s="393" t="s">
        <v>253</v>
      </c>
    </row>
    <row r="100" spans="1:11" ht="27" customHeight="1">
      <c r="A100" s="400">
        <v>31</v>
      </c>
      <c r="B100" s="940" t="s">
        <v>435</v>
      </c>
      <c r="C100" s="940"/>
      <c r="D100" s="940"/>
      <c r="E100" s="940"/>
      <c r="F100" s="941"/>
      <c r="G100" s="546"/>
      <c r="K100" s="496"/>
    </row>
    <row r="101" spans="1:11" ht="4.5" customHeight="1">
      <c r="A101" s="400"/>
      <c r="B101" s="492"/>
      <c r="C101" s="492"/>
      <c r="D101" s="492"/>
      <c r="E101" s="492"/>
      <c r="F101" s="499"/>
      <c r="G101" s="499"/>
      <c r="K101" s="496"/>
    </row>
    <row r="102" spans="1:7" ht="15.75">
      <c r="A102" s="400"/>
      <c r="B102" s="617"/>
      <c r="C102" s="620"/>
      <c r="D102" s="621"/>
      <c r="E102" s="622"/>
      <c r="F102" s="623"/>
      <c r="G102" s="393"/>
    </row>
    <row r="103" spans="1:11" ht="27" customHeight="1">
      <c r="A103" s="400">
        <v>32</v>
      </c>
      <c r="B103" s="940" t="s">
        <v>252</v>
      </c>
      <c r="C103" s="940"/>
      <c r="D103" s="940"/>
      <c r="E103" s="940"/>
      <c r="F103" s="941"/>
      <c r="G103" s="624"/>
      <c r="K103" s="496"/>
    </row>
    <row r="104" spans="1:11" ht="4.5" customHeight="1">
      <c r="A104" s="400"/>
      <c r="B104" s="492"/>
      <c r="C104" s="492"/>
      <c r="D104" s="492"/>
      <c r="E104" s="492"/>
      <c r="F104" s="499"/>
      <c r="G104" s="499"/>
      <c r="K104" s="496"/>
    </row>
    <row r="105" spans="1:7" ht="15.75">
      <c r="A105" s="400"/>
      <c r="B105" s="617"/>
      <c r="C105" s="620"/>
      <c r="D105" s="621"/>
      <c r="E105" s="622"/>
      <c r="F105" s="623"/>
      <c r="G105" s="393" t="s">
        <v>253</v>
      </c>
    </row>
    <row r="106" spans="1:11" ht="27" customHeight="1">
      <c r="A106" s="400">
        <v>33</v>
      </c>
      <c r="B106" s="940" t="s">
        <v>436</v>
      </c>
      <c r="C106" s="940"/>
      <c r="D106" s="940"/>
      <c r="E106" s="940"/>
      <c r="F106" s="941"/>
      <c r="G106" s="546"/>
      <c r="K106" s="496"/>
    </row>
    <row r="107" spans="1:11" ht="4.5" customHeight="1">
      <c r="A107" s="400"/>
      <c r="B107" s="492"/>
      <c r="C107" s="492"/>
      <c r="D107" s="492"/>
      <c r="E107" s="492"/>
      <c r="F107" s="499"/>
      <c r="G107" s="499"/>
      <c r="K107" s="496"/>
    </row>
    <row r="108" spans="1:7" ht="15.75">
      <c r="A108" s="400"/>
      <c r="B108" s="617"/>
      <c r="C108" s="620"/>
      <c r="D108" s="621"/>
      <c r="E108" s="622"/>
      <c r="F108" s="623"/>
      <c r="G108" s="393" t="s">
        <v>253</v>
      </c>
    </row>
    <row r="109" spans="1:11" ht="27" customHeight="1">
      <c r="A109" s="400">
        <v>34</v>
      </c>
      <c r="B109" s="940" t="s">
        <v>437</v>
      </c>
      <c r="C109" s="940"/>
      <c r="D109" s="940"/>
      <c r="E109" s="940"/>
      <c r="F109" s="941"/>
      <c r="G109" s="546"/>
      <c r="K109" s="496"/>
    </row>
    <row r="110" spans="1:11" ht="4.5" customHeight="1" hidden="1">
      <c r="A110" s="400"/>
      <c r="B110" s="492"/>
      <c r="C110" s="492"/>
      <c r="D110" s="492"/>
      <c r="E110" s="492"/>
      <c r="F110" s="499"/>
      <c r="G110" s="499"/>
      <c r="K110" s="496"/>
    </row>
    <row r="111" spans="1:7" ht="15.75" hidden="1">
      <c r="A111" s="400"/>
      <c r="B111" s="617"/>
      <c r="C111" s="620"/>
      <c r="D111" s="621"/>
      <c r="E111" s="622"/>
      <c r="F111" s="623"/>
      <c r="G111" s="393"/>
    </row>
    <row r="112" spans="1:11" ht="27" customHeight="1" hidden="1">
      <c r="A112" s="400">
        <v>35</v>
      </c>
      <c r="B112" s="940" t="s">
        <v>252</v>
      </c>
      <c r="C112" s="940"/>
      <c r="D112" s="940"/>
      <c r="E112" s="940"/>
      <c r="F112" s="941"/>
      <c r="G112" s="624"/>
      <c r="K112" s="496"/>
    </row>
    <row r="113" spans="1:11" ht="4.5" customHeight="1" hidden="1">
      <c r="A113" s="400"/>
      <c r="B113" s="492"/>
      <c r="C113" s="492"/>
      <c r="D113" s="492"/>
      <c r="E113" s="492"/>
      <c r="F113" s="499"/>
      <c r="G113" s="499"/>
      <c r="K113" s="496"/>
    </row>
    <row r="114" spans="1:7" ht="15.75" hidden="1">
      <c r="A114" s="400"/>
      <c r="B114" s="617"/>
      <c r="C114" s="620"/>
      <c r="D114" s="621"/>
      <c r="E114" s="622"/>
      <c r="F114" s="623"/>
      <c r="G114" s="393"/>
    </row>
    <row r="115" spans="1:11" ht="27" customHeight="1" hidden="1">
      <c r="A115" s="400">
        <v>36</v>
      </c>
      <c r="B115" s="940" t="s">
        <v>252</v>
      </c>
      <c r="C115" s="940"/>
      <c r="D115" s="940"/>
      <c r="E115" s="940"/>
      <c r="F115" s="941"/>
      <c r="G115" s="624"/>
      <c r="K115" s="496"/>
    </row>
    <row r="116" spans="1:11" ht="4.5" customHeight="1" hidden="1">
      <c r="A116" s="400"/>
      <c r="B116" s="492"/>
      <c r="C116" s="492"/>
      <c r="D116" s="492"/>
      <c r="E116" s="492"/>
      <c r="F116" s="499"/>
      <c r="G116" s="499"/>
      <c r="K116" s="496"/>
    </row>
    <row r="117" spans="1:7" ht="15.75" hidden="1">
      <c r="A117" s="400"/>
      <c r="B117" s="617"/>
      <c r="C117" s="620"/>
      <c r="D117" s="621"/>
      <c r="E117" s="622"/>
      <c r="F117" s="623"/>
      <c r="G117" s="393"/>
    </row>
    <row r="118" spans="1:11" ht="27" customHeight="1" hidden="1">
      <c r="A118" s="400">
        <v>37</v>
      </c>
      <c r="B118" s="940" t="s">
        <v>252</v>
      </c>
      <c r="C118" s="940"/>
      <c r="D118" s="940"/>
      <c r="E118" s="940"/>
      <c r="F118" s="941"/>
      <c r="G118" s="624"/>
      <c r="K118" s="496"/>
    </row>
    <row r="119" spans="1:11" ht="4.5" customHeight="1" hidden="1">
      <c r="A119" s="400"/>
      <c r="B119" s="492"/>
      <c r="C119" s="492"/>
      <c r="D119" s="492"/>
      <c r="E119" s="492"/>
      <c r="F119" s="499"/>
      <c r="G119" s="499"/>
      <c r="K119" s="496"/>
    </row>
    <row r="120" spans="1:7" ht="15.75" hidden="1">
      <c r="A120" s="400"/>
      <c r="B120" s="617"/>
      <c r="C120" s="620"/>
      <c r="D120" s="621"/>
      <c r="E120" s="622"/>
      <c r="F120" s="623"/>
      <c r="G120" s="393"/>
    </row>
    <row r="121" spans="1:11" ht="27" customHeight="1" hidden="1">
      <c r="A121" s="400">
        <v>38</v>
      </c>
      <c r="B121" s="940" t="s">
        <v>252</v>
      </c>
      <c r="C121" s="940"/>
      <c r="D121" s="940"/>
      <c r="E121" s="940"/>
      <c r="F121" s="941"/>
      <c r="G121" s="624"/>
      <c r="K121" s="496"/>
    </row>
    <row r="122" spans="1:11" ht="4.5" customHeight="1" hidden="1">
      <c r="A122" s="400"/>
      <c r="B122" s="492"/>
      <c r="C122" s="492"/>
      <c r="D122" s="492"/>
      <c r="E122" s="492"/>
      <c r="F122" s="499"/>
      <c r="G122" s="499"/>
      <c r="K122" s="496"/>
    </row>
    <row r="123" spans="1:7" ht="15.75" hidden="1">
      <c r="A123" s="400"/>
      <c r="B123" s="617"/>
      <c r="C123" s="620"/>
      <c r="D123" s="621"/>
      <c r="E123" s="622"/>
      <c r="F123" s="623"/>
      <c r="G123" s="393"/>
    </row>
    <row r="124" spans="1:11" ht="27" customHeight="1" hidden="1">
      <c r="A124" s="400">
        <v>39</v>
      </c>
      <c r="B124" s="940" t="s">
        <v>252</v>
      </c>
      <c r="C124" s="940"/>
      <c r="D124" s="940"/>
      <c r="E124" s="940"/>
      <c r="F124" s="941"/>
      <c r="G124" s="624"/>
      <c r="K124" s="496"/>
    </row>
    <row r="125" spans="1:11" ht="4.5" customHeight="1" hidden="1">
      <c r="A125" s="400"/>
      <c r="B125" s="492"/>
      <c r="C125" s="492"/>
      <c r="D125" s="492"/>
      <c r="E125" s="492"/>
      <c r="F125" s="499"/>
      <c r="G125" s="499"/>
      <c r="K125" s="496"/>
    </row>
    <row r="126" spans="1:7" ht="15.75" hidden="1">
      <c r="A126" s="400"/>
      <c r="B126" s="617"/>
      <c r="C126" s="620"/>
      <c r="D126" s="621"/>
      <c r="E126" s="622"/>
      <c r="F126" s="623"/>
      <c r="G126" s="393"/>
    </row>
    <row r="127" spans="1:11" ht="27" customHeight="1" hidden="1">
      <c r="A127" s="400">
        <v>41</v>
      </c>
      <c r="B127" s="940" t="s">
        <v>252</v>
      </c>
      <c r="C127" s="940"/>
      <c r="D127" s="940"/>
      <c r="E127" s="940"/>
      <c r="F127" s="941"/>
      <c r="G127" s="624"/>
      <c r="K127" s="496"/>
    </row>
    <row r="128" spans="1:11" ht="4.5" customHeight="1" hidden="1">
      <c r="A128" s="400"/>
      <c r="B128" s="492"/>
      <c r="C128" s="492"/>
      <c r="D128" s="492"/>
      <c r="E128" s="492"/>
      <c r="F128" s="499"/>
      <c r="G128" s="499"/>
      <c r="K128" s="496"/>
    </row>
    <row r="129" spans="1:7" ht="15.75" hidden="1">
      <c r="A129" s="400"/>
      <c r="B129" s="617"/>
      <c r="C129" s="620"/>
      <c r="D129" s="621"/>
      <c r="E129" s="622"/>
      <c r="F129" s="623"/>
      <c r="G129" s="393"/>
    </row>
    <row r="130" spans="1:11" ht="27" customHeight="1" hidden="1">
      <c r="A130" s="400">
        <v>41</v>
      </c>
      <c r="B130" s="940" t="s">
        <v>252</v>
      </c>
      <c r="C130" s="940"/>
      <c r="D130" s="940"/>
      <c r="E130" s="940"/>
      <c r="F130" s="941"/>
      <c r="G130" s="624"/>
      <c r="K130" s="496"/>
    </row>
    <row r="131" spans="1:11" ht="4.5" customHeight="1" hidden="1">
      <c r="A131" s="400"/>
      <c r="B131" s="492"/>
      <c r="C131" s="492"/>
      <c r="D131" s="492"/>
      <c r="E131" s="492"/>
      <c r="F131" s="499"/>
      <c r="G131" s="499"/>
      <c r="K131" s="496"/>
    </row>
    <row r="132" spans="1:7" ht="15.75" hidden="1">
      <c r="A132" s="400"/>
      <c r="B132" s="617"/>
      <c r="C132" s="620"/>
      <c r="D132" s="621"/>
      <c r="E132" s="622"/>
      <c r="F132" s="623"/>
      <c r="G132" s="393"/>
    </row>
    <row r="133" spans="1:11" ht="27" customHeight="1" hidden="1">
      <c r="A133" s="400">
        <v>42</v>
      </c>
      <c r="B133" s="940" t="s">
        <v>252</v>
      </c>
      <c r="C133" s="940"/>
      <c r="D133" s="940"/>
      <c r="E133" s="940"/>
      <c r="F133" s="941"/>
      <c r="G133" s="624"/>
      <c r="K133" s="496"/>
    </row>
    <row r="134" spans="1:11" ht="4.5" customHeight="1" hidden="1">
      <c r="A134" s="400"/>
      <c r="B134" s="492"/>
      <c r="C134" s="492"/>
      <c r="D134" s="492"/>
      <c r="E134" s="492"/>
      <c r="F134" s="499"/>
      <c r="G134" s="499"/>
      <c r="K134" s="496"/>
    </row>
    <row r="135" spans="1:7" ht="15.75" hidden="1">
      <c r="A135" s="400"/>
      <c r="B135" s="617"/>
      <c r="C135" s="620"/>
      <c r="D135" s="621"/>
      <c r="E135" s="622"/>
      <c r="F135" s="623"/>
      <c r="G135" s="393"/>
    </row>
    <row r="136" spans="1:11" ht="27" customHeight="1" hidden="1">
      <c r="A136" s="400">
        <v>43</v>
      </c>
      <c r="B136" s="940" t="s">
        <v>252</v>
      </c>
      <c r="C136" s="940"/>
      <c r="D136" s="940"/>
      <c r="E136" s="940"/>
      <c r="F136" s="941"/>
      <c r="G136" s="624"/>
      <c r="K136" s="496"/>
    </row>
    <row r="137" spans="1:11" ht="4.5" customHeight="1">
      <c r="A137" s="400"/>
      <c r="B137" s="492"/>
      <c r="C137" s="492"/>
      <c r="D137" s="492"/>
      <c r="E137" s="492"/>
      <c r="F137" s="499"/>
      <c r="G137" s="499"/>
      <c r="K137" s="496"/>
    </row>
    <row r="138" spans="1:7" ht="15.75">
      <c r="A138" s="400"/>
      <c r="B138" s="617"/>
      <c r="C138" s="620"/>
      <c r="D138" s="621"/>
      <c r="E138" s="622"/>
      <c r="F138" s="623"/>
      <c r="G138" s="393" t="s">
        <v>253</v>
      </c>
    </row>
    <row r="139" spans="1:11" ht="27" customHeight="1">
      <c r="A139" s="400">
        <v>44</v>
      </c>
      <c r="B139" s="940" t="s">
        <v>572</v>
      </c>
      <c r="C139" s="940"/>
      <c r="D139" s="940"/>
      <c r="E139" s="940"/>
      <c r="F139" s="941"/>
      <c r="G139" s="546"/>
      <c r="K139" s="496"/>
    </row>
    <row r="140" spans="1:11" ht="4.5" customHeight="1" hidden="1">
      <c r="A140" s="400"/>
      <c r="B140" s="492"/>
      <c r="C140" s="492"/>
      <c r="D140" s="492"/>
      <c r="E140" s="492"/>
      <c r="F140" s="499"/>
      <c r="G140" s="499"/>
      <c r="K140" s="496"/>
    </row>
    <row r="141" spans="1:7" ht="15.75" hidden="1">
      <c r="A141" s="400"/>
      <c r="B141" s="617"/>
      <c r="C141" s="620"/>
      <c r="D141" s="621"/>
      <c r="E141" s="622"/>
      <c r="F141" s="623"/>
      <c r="G141" s="393"/>
    </row>
    <row r="142" spans="1:11" ht="27" customHeight="1" hidden="1">
      <c r="A142" s="400">
        <v>45</v>
      </c>
      <c r="B142" s="940" t="s">
        <v>252</v>
      </c>
      <c r="C142" s="940"/>
      <c r="D142" s="940"/>
      <c r="E142" s="940"/>
      <c r="F142" s="941"/>
      <c r="G142" s="624"/>
      <c r="K142" s="496"/>
    </row>
    <row r="143" spans="1:11" ht="4.5" customHeight="1" hidden="1">
      <c r="A143" s="400"/>
      <c r="B143" s="492"/>
      <c r="C143" s="492"/>
      <c r="D143" s="492"/>
      <c r="E143" s="492"/>
      <c r="F143" s="499"/>
      <c r="G143" s="499"/>
      <c r="K143" s="496"/>
    </row>
    <row r="144" spans="1:7" ht="15.75" hidden="1">
      <c r="A144" s="400"/>
      <c r="B144" s="617"/>
      <c r="C144" s="620"/>
      <c r="D144" s="621"/>
      <c r="E144" s="622"/>
      <c r="F144" s="623"/>
      <c r="G144" s="393"/>
    </row>
    <row r="145" spans="1:11" ht="27" customHeight="1" hidden="1">
      <c r="A145" s="400">
        <v>46</v>
      </c>
      <c r="B145" s="940" t="s">
        <v>252</v>
      </c>
      <c r="C145" s="940"/>
      <c r="D145" s="940"/>
      <c r="E145" s="940"/>
      <c r="F145" s="941"/>
      <c r="G145" s="624"/>
      <c r="K145" s="496"/>
    </row>
    <row r="146" spans="1:11" ht="3.75" customHeight="1" hidden="1">
      <c r="A146" s="400"/>
      <c r="B146" s="492"/>
      <c r="C146" s="492"/>
      <c r="D146" s="492"/>
      <c r="E146" s="492"/>
      <c r="F146" s="499"/>
      <c r="G146" s="901"/>
      <c r="K146" s="496"/>
    </row>
    <row r="147" spans="1:11" s="372" customFormat="1" ht="15" customHeight="1" hidden="1">
      <c r="A147" s="400"/>
      <c r="B147" s="492"/>
      <c r="C147" s="492"/>
      <c r="D147" s="492"/>
      <c r="E147" s="492"/>
      <c r="F147" s="499"/>
      <c r="G147" s="902"/>
      <c r="K147" s="903"/>
    </row>
    <row r="148" spans="1:11" s="372" customFormat="1" ht="27" customHeight="1" hidden="1">
      <c r="A148" s="400">
        <v>47</v>
      </c>
      <c r="B148" s="940" t="s">
        <v>252</v>
      </c>
      <c r="C148" s="940"/>
      <c r="D148" s="940"/>
      <c r="E148" s="940"/>
      <c r="F148" s="941"/>
      <c r="G148" s="624"/>
      <c r="K148" s="903"/>
    </row>
    <row r="149" spans="1:11" s="372" customFormat="1" ht="3.75" customHeight="1" hidden="1">
      <c r="A149" s="400"/>
      <c r="C149" s="492"/>
      <c r="D149" s="492"/>
      <c r="E149" s="492"/>
      <c r="F149" s="499"/>
      <c r="G149" s="499"/>
      <c r="K149" s="903"/>
    </row>
    <row r="150" spans="1:11" s="372" customFormat="1" ht="15" customHeight="1" hidden="1">
      <c r="A150" s="400"/>
      <c r="B150" s="492"/>
      <c r="C150" s="492"/>
      <c r="D150" s="492"/>
      <c r="E150" s="492"/>
      <c r="F150" s="499"/>
      <c r="G150" s="902"/>
      <c r="K150" s="903"/>
    </row>
    <row r="151" spans="1:11" s="372" customFormat="1" ht="27" customHeight="1" hidden="1">
      <c r="A151" s="400">
        <v>48</v>
      </c>
      <c r="B151" s="940" t="s">
        <v>252</v>
      </c>
      <c r="C151" s="940"/>
      <c r="D151" s="940"/>
      <c r="E151" s="940"/>
      <c r="F151" s="941"/>
      <c r="G151" s="624"/>
      <c r="K151" s="903"/>
    </row>
    <row r="152" spans="1:11" s="372" customFormat="1" ht="3" customHeight="1" hidden="1">
      <c r="A152" s="400"/>
      <c r="B152" s="492"/>
      <c r="C152" s="492"/>
      <c r="D152" s="492"/>
      <c r="E152" s="492"/>
      <c r="F152" s="499"/>
      <c r="G152" s="901"/>
      <c r="K152" s="903"/>
    </row>
    <row r="153" spans="1:11" s="372" customFormat="1" ht="15" customHeight="1" hidden="1">
      <c r="A153" s="400"/>
      <c r="B153" s="492"/>
      <c r="C153" s="492"/>
      <c r="D153" s="492"/>
      <c r="E153" s="492"/>
      <c r="F153" s="499"/>
      <c r="G153" s="902"/>
      <c r="K153" s="903"/>
    </row>
    <row r="154" spans="1:11" s="372" customFormat="1" ht="27" customHeight="1" hidden="1">
      <c r="A154" s="400">
        <v>49</v>
      </c>
      <c r="B154" s="940" t="s">
        <v>252</v>
      </c>
      <c r="C154" s="940"/>
      <c r="D154" s="940"/>
      <c r="E154" s="940"/>
      <c r="F154" s="941"/>
      <c r="G154" s="624"/>
      <c r="K154" s="903"/>
    </row>
    <row r="155" spans="1:11" ht="4.5" customHeight="1">
      <c r="A155" s="400"/>
      <c r="B155" s="492"/>
      <c r="C155" s="492"/>
      <c r="D155" s="492"/>
      <c r="E155" s="492"/>
      <c r="F155" s="499"/>
      <c r="G155" s="499"/>
      <c r="K155" s="496"/>
    </row>
    <row r="156" spans="1:7" ht="15.75">
      <c r="A156" s="400"/>
      <c r="B156" s="617"/>
      <c r="C156" s="620"/>
      <c r="D156" s="621"/>
      <c r="E156" s="622"/>
      <c r="F156" s="623"/>
      <c r="G156" s="902" t="s">
        <v>253</v>
      </c>
    </row>
    <row r="157" spans="1:11" ht="27" customHeight="1">
      <c r="A157" s="400">
        <v>50</v>
      </c>
      <c r="B157" s="940" t="s">
        <v>624</v>
      </c>
      <c r="C157" s="940"/>
      <c r="D157" s="940"/>
      <c r="E157" s="940"/>
      <c r="F157" s="941"/>
      <c r="G157" s="904"/>
      <c r="K157" s="496"/>
    </row>
    <row r="158" spans="1:11" ht="4.5" customHeight="1" hidden="1">
      <c r="A158" s="400"/>
      <c r="B158" s="492"/>
      <c r="C158" s="492"/>
      <c r="D158" s="492"/>
      <c r="E158" s="492"/>
      <c r="F158" s="499"/>
      <c r="G158" s="499"/>
      <c r="K158" s="496"/>
    </row>
    <row r="159" spans="1:11" ht="15.75" hidden="1">
      <c r="A159" s="400"/>
      <c r="B159" s="492"/>
      <c r="C159" s="492"/>
      <c r="D159" s="492"/>
      <c r="E159" s="492"/>
      <c r="F159" s="499"/>
      <c r="G159" s="902"/>
      <c r="H159" s="372"/>
      <c r="I159" s="372"/>
      <c r="J159" s="372"/>
      <c r="K159" s="903"/>
    </row>
    <row r="160" spans="1:11" ht="27" customHeight="1" hidden="1">
      <c r="A160" s="400">
        <v>51</v>
      </c>
      <c r="B160" s="940" t="s">
        <v>252</v>
      </c>
      <c r="C160" s="940"/>
      <c r="D160" s="940"/>
      <c r="E160" s="940"/>
      <c r="F160" s="941"/>
      <c r="G160" s="624"/>
      <c r="H160" s="372"/>
      <c r="I160" s="372"/>
      <c r="J160" s="372"/>
      <c r="K160" s="903"/>
    </row>
    <row r="161" spans="1:11" ht="4.5" customHeight="1" hidden="1">
      <c r="A161" s="400"/>
      <c r="B161" s="492"/>
      <c r="C161" s="492"/>
      <c r="D161" s="492"/>
      <c r="E161" s="492"/>
      <c r="F161" s="499"/>
      <c r="G161" s="499"/>
      <c r="K161" s="496"/>
    </row>
    <row r="162" spans="1:7" ht="15.75" hidden="1">
      <c r="A162" s="400"/>
      <c r="B162" s="617"/>
      <c r="C162" s="620"/>
      <c r="D162" s="621"/>
      <c r="E162" s="622"/>
      <c r="F162" s="623"/>
      <c r="G162" s="902"/>
    </row>
    <row r="163" spans="1:11" ht="27" customHeight="1" hidden="1">
      <c r="A163" s="400">
        <v>52</v>
      </c>
      <c r="B163" s="940" t="s">
        <v>252</v>
      </c>
      <c r="C163" s="940"/>
      <c r="D163" s="940"/>
      <c r="E163" s="940"/>
      <c r="F163" s="941"/>
      <c r="G163" s="624"/>
      <c r="K163" s="496"/>
    </row>
    <row r="164" spans="1:11" ht="4.5" customHeight="1" hidden="1">
      <c r="A164" s="400"/>
      <c r="B164" s="492"/>
      <c r="C164" s="492"/>
      <c r="D164" s="492"/>
      <c r="E164" s="492"/>
      <c r="F164" s="499"/>
      <c r="G164" s="499"/>
      <c r="K164" s="496"/>
    </row>
    <row r="165" spans="1:7" ht="15.75" hidden="1">
      <c r="A165" s="400"/>
      <c r="B165" s="617"/>
      <c r="C165" s="620"/>
      <c r="D165" s="621"/>
      <c r="E165" s="622"/>
      <c r="F165" s="623"/>
      <c r="G165" s="902"/>
    </row>
    <row r="166" spans="1:11" ht="27" customHeight="1" hidden="1">
      <c r="A166" s="400">
        <v>53</v>
      </c>
      <c r="B166" s="940" t="s">
        <v>252</v>
      </c>
      <c r="C166" s="940"/>
      <c r="D166" s="940"/>
      <c r="E166" s="940"/>
      <c r="F166" s="941"/>
      <c r="G166" s="624"/>
      <c r="K166" s="496"/>
    </row>
    <row r="167" spans="1:11" ht="4.5" customHeight="1" hidden="1">
      <c r="A167" s="400"/>
      <c r="B167" s="492"/>
      <c r="C167" s="492"/>
      <c r="D167" s="492"/>
      <c r="E167" s="492"/>
      <c r="F167" s="499"/>
      <c r="G167" s="499"/>
      <c r="K167" s="496"/>
    </row>
    <row r="168" spans="1:7" ht="15.75" hidden="1">
      <c r="A168" s="400"/>
      <c r="B168" s="617"/>
      <c r="C168" s="620"/>
      <c r="D168" s="621"/>
      <c r="E168" s="622"/>
      <c r="F168" s="623"/>
      <c r="G168" s="902"/>
    </row>
    <row r="169" spans="1:11" ht="27" customHeight="1" hidden="1">
      <c r="A169" s="400">
        <v>54</v>
      </c>
      <c r="B169" s="940" t="s">
        <v>252</v>
      </c>
      <c r="C169" s="940"/>
      <c r="D169" s="940"/>
      <c r="E169" s="940"/>
      <c r="F169" s="941"/>
      <c r="G169" s="624"/>
      <c r="K169" s="496"/>
    </row>
    <row r="170" spans="2:7" ht="13.5" hidden="1">
      <c r="B170" s="679"/>
      <c r="C170" s="679"/>
      <c r="D170" s="679"/>
      <c r="E170" s="679"/>
      <c r="F170" s="679"/>
      <c r="G170" s="679"/>
    </row>
    <row r="171" spans="2:7" ht="13.5" hidden="1">
      <c r="B171" s="679"/>
      <c r="C171" s="679"/>
      <c r="D171" s="679"/>
      <c r="E171" s="679"/>
      <c r="F171" s="679"/>
      <c r="G171" s="679"/>
    </row>
    <row r="172" spans="2:7" ht="13.5" hidden="1">
      <c r="B172" s="679"/>
      <c r="C172" s="679"/>
      <c r="D172" s="679"/>
      <c r="E172" s="679"/>
      <c r="F172" s="679"/>
      <c r="G172" s="679"/>
    </row>
    <row r="173" spans="1:11" s="372" customFormat="1" ht="15" customHeight="1">
      <c r="A173" s="400"/>
      <c r="B173" s="492"/>
      <c r="C173" s="492"/>
      <c r="D173" s="492"/>
      <c r="E173" s="492"/>
      <c r="F173" s="499"/>
      <c r="G173" s="901"/>
      <c r="K173" s="903"/>
    </row>
    <row r="174" spans="1:7" ht="33" customHeight="1">
      <c r="A174" s="400"/>
      <c r="B174" s="928" t="s">
        <v>549</v>
      </c>
      <c r="C174" s="929"/>
      <c r="D174" s="929"/>
      <c r="E174" s="929"/>
      <c r="F174" s="929"/>
      <c r="G174" s="930"/>
    </row>
    <row r="175" spans="1:11" ht="41.25" customHeight="1">
      <c r="A175" s="400"/>
      <c r="B175" s="931"/>
      <c r="C175" s="932"/>
      <c r="D175" s="932"/>
      <c r="E175" s="932"/>
      <c r="F175" s="932"/>
      <c r="G175" s="933"/>
      <c r="K175" s="496">
        <f>IF(LEN(B175)&gt;1500,"IL NUMERO MASSIMO DI CARATTERI CONSENTITO E' 1500","")</f>
      </c>
    </row>
    <row r="176" spans="1:11" ht="12.75" customHeight="1">
      <c r="A176" s="400"/>
      <c r="B176" s="934"/>
      <c r="C176" s="935"/>
      <c r="D176" s="935"/>
      <c r="E176" s="935"/>
      <c r="F176" s="935"/>
      <c r="G176" s="936"/>
      <c r="K176" s="496"/>
    </row>
    <row r="177" spans="1:7" ht="12.75" customHeight="1">
      <c r="A177" s="400"/>
      <c r="B177" s="934"/>
      <c r="C177" s="935"/>
      <c r="D177" s="935"/>
      <c r="E177" s="935"/>
      <c r="F177" s="935"/>
      <c r="G177" s="936"/>
    </row>
    <row r="178" spans="1:7" ht="12.75" customHeight="1">
      <c r="A178" s="400"/>
      <c r="B178" s="934"/>
      <c r="C178" s="935"/>
      <c r="D178" s="935"/>
      <c r="E178" s="935"/>
      <c r="F178" s="935"/>
      <c r="G178" s="936"/>
    </row>
    <row r="179" spans="1:7" ht="12.75" customHeight="1">
      <c r="A179" s="400"/>
      <c r="B179" s="937"/>
      <c r="C179" s="938"/>
      <c r="D179" s="938"/>
      <c r="E179" s="938"/>
      <c r="F179" s="938"/>
      <c r="G179" s="939"/>
    </row>
    <row r="180" spans="2:7" ht="38.25" customHeight="1">
      <c r="B180" s="927" t="s">
        <v>279</v>
      </c>
      <c r="C180" s="927"/>
      <c r="D180" s="927"/>
      <c r="E180" s="927"/>
      <c r="F180" s="927"/>
      <c r="G180" s="927"/>
    </row>
    <row r="181" ht="51" customHeight="1">
      <c r="C181" s="545"/>
    </row>
    <row r="182" spans="1:7" s="536" customFormat="1" ht="38.25" customHeight="1">
      <c r="A182" s="547"/>
      <c r="B182" s="925" t="s">
        <v>344</v>
      </c>
      <c r="C182" s="926"/>
      <c r="D182" s="926"/>
      <c r="E182" s="926"/>
      <c r="F182" s="926"/>
      <c r="G182" s="926"/>
    </row>
    <row r="183" ht="51.75" customHeight="1">
      <c r="C183" s="545"/>
    </row>
    <row r="184" ht="18" customHeight="1">
      <c r="C184" s="545"/>
    </row>
    <row r="185" spans="1:11" ht="33.75" customHeight="1">
      <c r="A185" s="394"/>
      <c r="B185" s="923" t="s">
        <v>390</v>
      </c>
      <c r="C185" s="923"/>
      <c r="D185" s="923"/>
      <c r="E185" s="923"/>
      <c r="F185" s="923"/>
      <c r="G185" s="923"/>
      <c r="H185" s="500"/>
      <c r="I185" s="500"/>
      <c r="J185" s="500"/>
      <c r="K185" s="500"/>
    </row>
    <row r="186" spans="1:7" s="877" customFormat="1" ht="13.5">
      <c r="A186" s="874"/>
      <c r="B186" s="875" t="s">
        <v>13</v>
      </c>
      <c r="C186" s="875" t="e">
        <f>IF(('t1'!#REF!+'t1'!$K$50+'t1'!$L$50)&gt;0,1,0)</f>
        <v>#REF!</v>
      </c>
      <c r="D186" s="876"/>
      <c r="E186" s="875" t="s">
        <v>342</v>
      </c>
      <c r="F186" s="875" t="e">
        <f>IF(AND('t1'!K50+'t1'!L50&gt;0,'t1'!#REF!=0),1,0)</f>
        <v>#REF!</v>
      </c>
      <c r="G186" s="876"/>
    </row>
    <row r="187" spans="1:7" s="877" customFormat="1" ht="13.5">
      <c r="A187" s="874"/>
      <c r="B187" s="875" t="s">
        <v>16</v>
      </c>
      <c r="C187" s="875">
        <f>IF(SUM('t3'!C50:R50)&gt;0,1,0)</f>
        <v>0</v>
      </c>
      <c r="D187" s="876"/>
      <c r="E187" s="875" t="s">
        <v>14</v>
      </c>
      <c r="F187" s="875">
        <f>IF(COUNTIF('Squadratura 1'!J6:J49,"ERRORE")=0,0,1)</f>
        <v>0</v>
      </c>
      <c r="G187" s="876"/>
    </row>
    <row r="188" spans="1:7" s="877" customFormat="1" ht="13.5">
      <c r="A188" s="874"/>
      <c r="B188" s="875" t="s">
        <v>18</v>
      </c>
      <c r="C188" s="875">
        <f>IF(('t4'!$AU$50)&gt;0,1,0)</f>
        <v>0</v>
      </c>
      <c r="D188" s="876"/>
      <c r="E188" s="875" t="s">
        <v>15</v>
      </c>
      <c r="F188" s="875">
        <f>IF(OR('Squadratura 2'!G51="ERRORE",'Squadratura 2'!L51="ERRORE"),1,0)</f>
        <v>0</v>
      </c>
      <c r="G188" s="876"/>
    </row>
    <row r="189" spans="1:7" s="877" customFormat="1" ht="13.5">
      <c r="A189" s="874"/>
      <c r="B189" s="875" t="s">
        <v>20</v>
      </c>
      <c r="C189" s="875">
        <f>IF(('t5'!$S$51+'t5'!$T$51)&gt;0,1,0)</f>
        <v>0</v>
      </c>
      <c r="D189" s="876"/>
      <c r="E189" s="875" t="s">
        <v>17</v>
      </c>
      <c r="F189" s="875" t="s">
        <v>544</v>
      </c>
      <c r="G189" s="876"/>
    </row>
    <row r="190" spans="1:11" s="877" customFormat="1" ht="13.5">
      <c r="A190" s="874"/>
      <c r="B190" s="875" t="s">
        <v>21</v>
      </c>
      <c r="C190" s="875">
        <f>IF(('t6'!$W$51+'t6'!$X$51)&gt;0,1,0)</f>
        <v>0</v>
      </c>
      <c r="D190" s="876"/>
      <c r="E190" s="875" t="s">
        <v>19</v>
      </c>
      <c r="F190" s="875">
        <f>IF(COUNTIF('Squadratura 4'!I6:I49,"ERRORE")=0,0,1)</f>
        <v>0</v>
      </c>
      <c r="G190" s="876"/>
      <c r="K190" s="878"/>
    </row>
    <row r="191" spans="1:11" s="877" customFormat="1" ht="13.5">
      <c r="A191" s="874"/>
      <c r="B191" s="875" t="s">
        <v>22</v>
      </c>
      <c r="C191" s="875">
        <f>IF(('t7'!$W$50+'t7'!$X$50)&gt;0,1,0)</f>
        <v>0</v>
      </c>
      <c r="D191" s="876"/>
      <c r="E191" s="875" t="s">
        <v>23</v>
      </c>
      <c r="F191" s="875">
        <f>IF(COUNTIF('Incongruenze 1 e 11'!D5:D7,"OK")=3,0,1)</f>
        <v>0</v>
      </c>
      <c r="G191" s="875"/>
      <c r="K191" s="878"/>
    </row>
    <row r="192" spans="1:11" s="877" customFormat="1" ht="13.5">
      <c r="A192" s="874"/>
      <c r="B192" s="875" t="s">
        <v>24</v>
      </c>
      <c r="C192" s="875">
        <f>IF(('t8'!$AA$50+'t8'!$AB$50)&gt;0,1,0)</f>
        <v>0</v>
      </c>
      <c r="D192" s="876"/>
      <c r="E192" s="875" t="s">
        <v>25</v>
      </c>
      <c r="F192" s="875">
        <f>IF(COUNTIF('Incongruenza 2'!I6:I49,"ERRORE")=0,0,1)</f>
        <v>0</v>
      </c>
      <c r="G192" s="876"/>
      <c r="K192" s="878"/>
    </row>
    <row r="193" spans="1:11" s="877" customFormat="1" ht="13.5">
      <c r="A193" s="874"/>
      <c r="B193" s="875" t="s">
        <v>26</v>
      </c>
      <c r="C193" s="875">
        <f>IF(('t9'!$O$50+'t9'!$P$50)&gt;0,1,0)</f>
        <v>0</v>
      </c>
      <c r="D193" s="876"/>
      <c r="E193" s="875" t="s">
        <v>520</v>
      </c>
      <c r="F193" s="875">
        <f>IF(COUNTIF('Incongruenze 3, 12 e 13'!D5:D7,"OK")=3,0,1)</f>
        <v>0</v>
      </c>
      <c r="G193" s="876"/>
      <c r="K193" s="878"/>
    </row>
    <row r="194" spans="1:11" s="877" customFormat="1" ht="13.5">
      <c r="A194" s="874"/>
      <c r="B194" s="875" t="s">
        <v>28</v>
      </c>
      <c r="C194" s="875">
        <f>IF(('t10'!$AU$50+'t10'!$AV$50)&gt;0,1,0)</f>
        <v>0</v>
      </c>
      <c r="D194" s="876"/>
      <c r="E194" s="875" t="s">
        <v>27</v>
      </c>
      <c r="F194" s="875">
        <f>IF(OR(AND('Incongruenza 4 e controlli t14'!F21=" ",'Incongruenza 4 e controlli t14'!F23=" "),AND('Incongruenza 4 e controlli t14'!F21="OK",'Incongruenza 4 e controlli t14'!F23="OK"),AND('Incongruenza 4 e controlli t14'!F23="E' stata dichiarata IRAP Commerciale")),0,1)</f>
        <v>0</v>
      </c>
      <c r="G194" s="876"/>
      <c r="K194" s="878"/>
    </row>
    <row r="195" spans="1:11" s="877" customFormat="1" ht="13.5">
      <c r="A195" s="874"/>
      <c r="B195" s="875" t="s">
        <v>30</v>
      </c>
      <c r="C195" s="875">
        <f>IF(('t11'!$U$52+'t11'!$V$52)&gt;0,1,0)</f>
        <v>0</v>
      </c>
      <c r="D195" s="876"/>
      <c r="E195" s="875" t="s">
        <v>29</v>
      </c>
      <c r="F195" s="875">
        <f>IF(COUNTIF('Incongruenza 5'!G6:G49,"ERRORE")=0,0,1)</f>
        <v>0</v>
      </c>
      <c r="G195" s="876"/>
      <c r="K195" s="878"/>
    </row>
    <row r="196" spans="1:11" s="877" customFormat="1" ht="13.5">
      <c r="A196" s="874"/>
      <c r="B196" s="875" t="s">
        <v>32</v>
      </c>
      <c r="C196" s="875">
        <f>IF(('t12'!$K$50+'t12'!$C$50)&gt;0,1,0)</f>
        <v>0</v>
      </c>
      <c r="D196" s="876"/>
      <c r="E196" s="875" t="s">
        <v>31</v>
      </c>
      <c r="F196" s="875">
        <f>IF(COUNTIF('Incongruenza 6'!E6:E49,"ERRORE")=0,0,1)</f>
        <v>0</v>
      </c>
      <c r="G196" s="876"/>
      <c r="K196" s="878"/>
    </row>
    <row r="197" spans="1:11" s="877" customFormat="1" ht="13.5">
      <c r="A197" s="874"/>
      <c r="B197" s="875" t="s">
        <v>34</v>
      </c>
      <c r="C197" s="875">
        <f>IF(('t13'!$V$50)&gt;0,1,0)</f>
        <v>0</v>
      </c>
      <c r="D197" s="876"/>
      <c r="E197" s="875" t="s">
        <v>33</v>
      </c>
      <c r="F197" s="875">
        <f>IF(COUNTIF('Incongruenza 7'!I6:I49,"ERRORE")=0,0,1)</f>
        <v>0</v>
      </c>
      <c r="G197" s="876"/>
      <c r="K197" s="878"/>
    </row>
    <row r="198" spans="1:7" s="877" customFormat="1" ht="13.5">
      <c r="A198" s="874"/>
      <c r="B198" s="875" t="s">
        <v>35</v>
      </c>
      <c r="C198" s="875">
        <f>IF(('Incongruenza 4 e controlli t14'!$C$31)&gt;0,1,0)</f>
        <v>0</v>
      </c>
      <c r="D198" s="876"/>
      <c r="E198" s="875" t="s">
        <v>364</v>
      </c>
      <c r="F198" s="875">
        <f>IF(COUNTIF('Incongruenza 8'!J6:J49,"ERRORE")=0,0,1)</f>
        <v>0</v>
      </c>
      <c r="G198" s="876"/>
    </row>
    <row r="199" spans="1:7" s="877" customFormat="1" ht="13.5">
      <c r="A199" s="874"/>
      <c r="B199" s="875" t="s">
        <v>570</v>
      </c>
      <c r="C199" s="875">
        <f>IF((TAUS!$N$41+TAUS!$O$41)&gt;0,1,0)</f>
        <v>0</v>
      </c>
      <c r="D199" s="876"/>
      <c r="E199" s="875" t="s">
        <v>597</v>
      </c>
      <c r="F199" s="875">
        <f>IF(COUNTIF('Incongruenze 1 e 11'!D13:D20,"OK")=6,0,1)</f>
        <v>0</v>
      </c>
      <c r="G199" s="876"/>
    </row>
    <row r="200" spans="1:7" s="877" customFormat="1" ht="13.5">
      <c r="A200" s="874"/>
      <c r="B200" s="875" t="s">
        <v>519</v>
      </c>
      <c r="C200" s="875">
        <f>IF(('Tabella Riconciliazione'!$F$32)&gt;0,1,0)</f>
        <v>0</v>
      </c>
      <c r="D200" s="876"/>
      <c r="E200" s="875" t="s">
        <v>598</v>
      </c>
      <c r="F200" s="875">
        <f>IF(COUNTIF('Incongruenze 3, 12 e 13'!D13:D14,"OK")=2,0,1)</f>
        <v>0</v>
      </c>
      <c r="G200" s="876"/>
    </row>
    <row r="201" spans="1:7" s="877" customFormat="1" ht="13.5">
      <c r="A201" s="874"/>
      <c r="B201" s="876"/>
      <c r="C201" s="876"/>
      <c r="D201" s="876"/>
      <c r="E201" s="875" t="s">
        <v>599</v>
      </c>
      <c r="F201" s="875">
        <f>IF(COUNTIF('Incongruenze 3, 12 e 13'!D20,"OK")=1,0,1)</f>
        <v>0</v>
      </c>
      <c r="G201" s="876"/>
    </row>
    <row r="202" spans="1:7" s="877" customFormat="1" ht="13.5">
      <c r="A202" s="874"/>
      <c r="B202" s="876"/>
      <c r="C202" s="876"/>
      <c r="D202" s="876"/>
      <c r="E202" s="875" t="s">
        <v>600</v>
      </c>
      <c r="F202" s="875">
        <f>IF(COUNTIF('Incongruenza 14'!G6:G49,"ERRORE")=0,0,1)</f>
        <v>0</v>
      </c>
      <c r="G202" s="876"/>
    </row>
    <row r="203" spans="1:7" s="877" customFormat="1" ht="13.5">
      <c r="A203" s="874"/>
      <c r="B203" s="876"/>
      <c r="C203" s="876"/>
      <c r="D203" s="876"/>
      <c r="E203" s="876"/>
      <c r="F203" s="876"/>
      <c r="G203" s="876"/>
    </row>
    <row r="204" spans="1:7" s="877" customFormat="1" ht="13.5">
      <c r="A204" s="874"/>
      <c r="B204" s="876"/>
      <c r="C204" s="876"/>
      <c r="D204" s="876"/>
      <c r="E204" s="876"/>
      <c r="F204" s="876"/>
      <c r="G204" s="876"/>
    </row>
    <row r="205" spans="1:7" s="877" customFormat="1" ht="13.5">
      <c r="A205" s="874"/>
      <c r="B205" s="876"/>
      <c r="C205" s="876"/>
      <c r="D205" s="876"/>
      <c r="E205" s="876"/>
      <c r="F205" s="876"/>
      <c r="G205" s="876"/>
    </row>
    <row r="206" spans="1:7" s="502" customFormat="1" ht="13.5">
      <c r="A206" s="501"/>
      <c r="B206" s="396"/>
      <c r="C206" s="396"/>
      <c r="D206" s="396"/>
      <c r="E206" s="396"/>
      <c r="F206" s="396"/>
      <c r="G206" s="396"/>
    </row>
    <row r="207" spans="1:7" s="502" customFormat="1" ht="13.5">
      <c r="A207" s="501"/>
      <c r="B207" s="396"/>
      <c r="C207" s="396"/>
      <c r="D207" s="396"/>
      <c r="E207" s="396"/>
      <c r="F207" s="396"/>
      <c r="G207" s="396"/>
    </row>
    <row r="208" spans="1:7" s="502" customFormat="1" ht="13.5">
      <c r="A208" s="501"/>
      <c r="B208" s="396"/>
      <c r="C208" s="396"/>
      <c r="D208" s="396"/>
      <c r="E208" s="396"/>
      <c r="F208" s="396"/>
      <c r="G208" s="396"/>
    </row>
    <row r="209" spans="1:7" s="502" customFormat="1" ht="13.5">
      <c r="A209" s="501"/>
      <c r="B209" s="396"/>
      <c r="C209" s="396"/>
      <c r="D209" s="396"/>
      <c r="E209" s="396"/>
      <c r="F209" s="396"/>
      <c r="G209" s="396"/>
    </row>
    <row r="210" spans="1:7" s="502" customFormat="1" ht="13.5">
      <c r="A210" s="501"/>
      <c r="B210" s="396"/>
      <c r="C210" s="396"/>
      <c r="D210" s="396"/>
      <c r="E210" s="396"/>
      <c r="F210" s="396"/>
      <c r="G210" s="396"/>
    </row>
    <row r="211" spans="1:7" s="502" customFormat="1" ht="13.5">
      <c r="A211" s="501"/>
      <c r="B211" s="396"/>
      <c r="C211" s="396"/>
      <c r="D211" s="396"/>
      <c r="E211" s="396"/>
      <c r="F211" s="396"/>
      <c r="G211" s="396"/>
    </row>
    <row r="212" spans="1:7" s="502" customFormat="1" ht="13.5">
      <c r="A212" s="501"/>
      <c r="B212" s="396"/>
      <c r="C212" s="396"/>
      <c r="D212" s="396"/>
      <c r="E212" s="396"/>
      <c r="F212" s="396"/>
      <c r="G212" s="396"/>
    </row>
    <row r="213" spans="1:7" s="502" customFormat="1" ht="13.5">
      <c r="A213" s="501"/>
      <c r="B213" s="396"/>
      <c r="C213" s="396"/>
      <c r="D213" s="396"/>
      <c r="E213" s="396"/>
      <c r="F213" s="396"/>
      <c r="G213" s="396"/>
    </row>
    <row r="214" spans="1:7" s="502" customFormat="1" ht="13.5">
      <c r="A214" s="501"/>
      <c r="B214" s="396"/>
      <c r="C214" s="396"/>
      <c r="D214" s="396"/>
      <c r="E214" s="396"/>
      <c r="F214" s="396"/>
      <c r="G214" s="396"/>
    </row>
    <row r="215" spans="1:7" s="502" customFormat="1" ht="13.5">
      <c r="A215" s="501"/>
      <c r="B215" s="396"/>
      <c r="C215" s="396"/>
      <c r="D215" s="396"/>
      <c r="E215" s="396"/>
      <c r="F215" s="396"/>
      <c r="G215" s="396"/>
    </row>
    <row r="216" spans="1:7" s="502" customFormat="1" ht="13.5">
      <c r="A216" s="501"/>
      <c r="B216" s="396"/>
      <c r="C216" s="396"/>
      <c r="D216" s="396"/>
      <c r="E216" s="396"/>
      <c r="F216" s="396"/>
      <c r="G216" s="396"/>
    </row>
    <row r="217" spans="1:7" s="502" customFormat="1" ht="13.5">
      <c r="A217" s="501"/>
      <c r="B217" s="396"/>
      <c r="C217" s="396"/>
      <c r="D217" s="396"/>
      <c r="E217" s="396"/>
      <c r="F217" s="396"/>
      <c r="G217" s="396"/>
    </row>
    <row r="218" spans="1:7" s="502" customFormat="1" ht="13.5">
      <c r="A218" s="501"/>
      <c r="B218" s="396"/>
      <c r="C218" s="396"/>
      <c r="D218" s="396"/>
      <c r="E218" s="396"/>
      <c r="F218" s="396"/>
      <c r="G218" s="396"/>
    </row>
    <row r="219" spans="1:7" s="502" customFormat="1" ht="13.5">
      <c r="A219" s="501"/>
      <c r="B219" s="396"/>
      <c r="C219" s="396"/>
      <c r="D219" s="396"/>
      <c r="E219" s="396"/>
      <c r="F219" s="396"/>
      <c r="G219" s="396"/>
    </row>
    <row r="220" spans="1:7" s="502" customFormat="1" ht="13.5">
      <c r="A220" s="501"/>
      <c r="B220" s="396"/>
      <c r="C220" s="396"/>
      <c r="D220" s="396"/>
      <c r="E220" s="396"/>
      <c r="F220" s="396"/>
      <c r="G220" s="396"/>
    </row>
    <row r="221" spans="1:7" s="502" customFormat="1" ht="13.5">
      <c r="A221" s="501"/>
      <c r="B221" s="396"/>
      <c r="C221" s="396"/>
      <c r="D221" s="396"/>
      <c r="E221" s="396"/>
      <c r="F221" s="396"/>
      <c r="G221" s="396"/>
    </row>
    <row r="222" spans="1:7" s="502" customFormat="1" ht="13.5">
      <c r="A222" s="501"/>
      <c r="B222" s="396"/>
      <c r="C222" s="396"/>
      <c r="D222" s="396"/>
      <c r="E222" s="396"/>
      <c r="F222" s="396"/>
      <c r="G222" s="396"/>
    </row>
    <row r="223" spans="1:7" s="502" customFormat="1" ht="13.5">
      <c r="A223" s="501"/>
      <c r="B223" s="396"/>
      <c r="C223" s="396"/>
      <c r="D223" s="396"/>
      <c r="E223" s="396"/>
      <c r="F223" s="396"/>
      <c r="G223" s="396"/>
    </row>
    <row r="224" spans="1:7" s="502" customFormat="1" ht="13.5">
      <c r="A224" s="501"/>
      <c r="B224" s="396"/>
      <c r="C224" s="396"/>
      <c r="D224" s="396"/>
      <c r="E224" s="396"/>
      <c r="F224" s="396"/>
      <c r="G224" s="396"/>
    </row>
    <row r="225" spans="1:7" s="502" customFormat="1" ht="13.5">
      <c r="A225" s="501"/>
      <c r="B225" s="396"/>
      <c r="C225" s="396"/>
      <c r="D225" s="396"/>
      <c r="E225" s="396"/>
      <c r="F225" s="396"/>
      <c r="G225" s="396"/>
    </row>
    <row r="226" spans="1:7" s="502" customFormat="1" ht="13.5">
      <c r="A226" s="501"/>
      <c r="B226" s="396"/>
      <c r="C226" s="396"/>
      <c r="D226" s="396"/>
      <c r="E226" s="396"/>
      <c r="F226" s="396"/>
      <c r="G226" s="396"/>
    </row>
    <row r="227" spans="1:7" s="502" customFormat="1" ht="13.5">
      <c r="A227" s="501"/>
      <c r="B227" s="396"/>
      <c r="C227" s="396"/>
      <c r="D227" s="396"/>
      <c r="E227" s="396"/>
      <c r="F227" s="396"/>
      <c r="G227" s="396"/>
    </row>
    <row r="228" spans="1:7" s="502" customFormat="1" ht="13.5">
      <c r="A228" s="501"/>
      <c r="B228" s="396"/>
      <c r="C228" s="396"/>
      <c r="D228" s="396"/>
      <c r="E228" s="396"/>
      <c r="F228" s="396"/>
      <c r="G228" s="396"/>
    </row>
    <row r="229" spans="1:7" s="502" customFormat="1" ht="13.5">
      <c r="A229" s="501"/>
      <c r="B229" s="396"/>
      <c r="C229" s="396"/>
      <c r="D229" s="396"/>
      <c r="E229" s="396"/>
      <c r="F229" s="396"/>
      <c r="G229" s="396"/>
    </row>
    <row r="230" spans="1:7" s="502" customFormat="1" ht="13.5">
      <c r="A230" s="501"/>
      <c r="B230" s="396"/>
      <c r="C230" s="396"/>
      <c r="D230" s="396"/>
      <c r="E230" s="396"/>
      <c r="F230" s="396"/>
      <c r="G230" s="396"/>
    </row>
    <row r="231" spans="1:7" s="502" customFormat="1" ht="13.5">
      <c r="A231" s="501"/>
      <c r="B231" s="396"/>
      <c r="C231" s="396"/>
      <c r="D231" s="396"/>
      <c r="E231" s="396"/>
      <c r="F231" s="396"/>
      <c r="G231" s="396"/>
    </row>
    <row r="232" spans="1:7" s="502" customFormat="1" ht="13.5">
      <c r="A232" s="501"/>
      <c r="B232" s="396"/>
      <c r="C232" s="396"/>
      <c r="D232" s="396"/>
      <c r="E232" s="396"/>
      <c r="F232" s="396"/>
      <c r="G232" s="396"/>
    </row>
    <row r="233" spans="1:7" s="502" customFormat="1" ht="13.5">
      <c r="A233" s="501"/>
      <c r="B233" s="396"/>
      <c r="C233" s="396"/>
      <c r="D233" s="396"/>
      <c r="E233" s="396"/>
      <c r="F233" s="396"/>
      <c r="G233" s="396"/>
    </row>
    <row r="234" spans="1:7" s="502" customFormat="1" ht="13.5">
      <c r="A234" s="501"/>
      <c r="B234" s="396"/>
      <c r="C234" s="396"/>
      <c r="D234" s="396"/>
      <c r="E234" s="396"/>
      <c r="F234" s="396"/>
      <c r="G234" s="396"/>
    </row>
    <row r="235" spans="1:7" s="502" customFormat="1" ht="13.5">
      <c r="A235" s="501"/>
      <c r="B235" s="396"/>
      <c r="C235" s="396"/>
      <c r="D235" s="396"/>
      <c r="E235" s="396"/>
      <c r="F235" s="396"/>
      <c r="G235" s="396"/>
    </row>
    <row r="236" spans="1:7" s="502" customFormat="1" ht="13.5">
      <c r="A236" s="501"/>
      <c r="B236" s="396"/>
      <c r="C236" s="396"/>
      <c r="D236" s="396"/>
      <c r="E236" s="396"/>
      <c r="F236" s="396"/>
      <c r="G236" s="396"/>
    </row>
    <row r="237" spans="1:7" s="502" customFormat="1" ht="13.5">
      <c r="A237" s="501"/>
      <c r="B237" s="396"/>
      <c r="C237" s="396"/>
      <c r="D237" s="396"/>
      <c r="E237" s="396"/>
      <c r="F237" s="396"/>
      <c r="G237" s="396"/>
    </row>
    <row r="238" spans="1:7" s="502" customFormat="1" ht="13.5">
      <c r="A238" s="501"/>
      <c r="B238" s="396"/>
      <c r="C238" s="396"/>
      <c r="D238" s="396"/>
      <c r="E238" s="396"/>
      <c r="F238" s="396"/>
      <c r="G238" s="396"/>
    </row>
    <row r="239" spans="1:7" s="502" customFormat="1" ht="13.5">
      <c r="A239" s="501"/>
      <c r="B239" s="396"/>
      <c r="C239" s="396"/>
      <c r="D239" s="396"/>
      <c r="E239" s="396"/>
      <c r="F239" s="396"/>
      <c r="G239" s="396"/>
    </row>
    <row r="240" spans="1:7" s="502" customFormat="1" ht="13.5">
      <c r="A240" s="501"/>
      <c r="B240" s="396"/>
      <c r="C240" s="396"/>
      <c r="D240" s="396"/>
      <c r="E240" s="396"/>
      <c r="F240" s="396"/>
      <c r="G240" s="396"/>
    </row>
    <row r="241" spans="1:7" s="502" customFormat="1" ht="13.5">
      <c r="A241" s="501"/>
      <c r="B241" s="396"/>
      <c r="C241" s="396"/>
      <c r="D241" s="396"/>
      <c r="E241" s="396"/>
      <c r="F241" s="396"/>
      <c r="G241" s="396"/>
    </row>
    <row r="242" spans="1:7" s="502" customFormat="1" ht="13.5">
      <c r="A242" s="501"/>
      <c r="B242" s="396"/>
      <c r="C242" s="396"/>
      <c r="D242" s="396"/>
      <c r="E242" s="396"/>
      <c r="F242" s="396"/>
      <c r="G242" s="396"/>
    </row>
    <row r="243" spans="1:7" s="502" customFormat="1" ht="13.5">
      <c r="A243" s="501"/>
      <c r="B243" s="396"/>
      <c r="C243" s="396"/>
      <c r="D243" s="396"/>
      <c r="E243" s="396"/>
      <c r="F243" s="396"/>
      <c r="G243" s="396"/>
    </row>
    <row r="244" spans="1:7" s="502" customFormat="1" ht="13.5">
      <c r="A244" s="501"/>
      <c r="B244" s="396"/>
      <c r="C244" s="396"/>
      <c r="D244" s="396"/>
      <c r="E244" s="396"/>
      <c r="F244" s="396"/>
      <c r="G244" s="396"/>
    </row>
    <row r="245" spans="1:7" s="502" customFormat="1" ht="13.5">
      <c r="A245" s="501"/>
      <c r="B245" s="396"/>
      <c r="C245" s="396"/>
      <c r="D245" s="396"/>
      <c r="E245" s="396"/>
      <c r="F245" s="396"/>
      <c r="G245" s="396"/>
    </row>
    <row r="246" spans="1:7" s="502" customFormat="1" ht="13.5">
      <c r="A246" s="501"/>
      <c r="B246" s="396"/>
      <c r="C246" s="396"/>
      <c r="D246" s="396"/>
      <c r="E246" s="396"/>
      <c r="F246" s="396"/>
      <c r="G246" s="396"/>
    </row>
    <row r="247" spans="1:7" s="502" customFormat="1" ht="13.5">
      <c r="A247" s="501"/>
      <c r="B247" s="396"/>
      <c r="C247" s="396"/>
      <c r="D247" s="396"/>
      <c r="E247" s="396"/>
      <c r="F247" s="396"/>
      <c r="G247" s="396"/>
    </row>
    <row r="248" spans="1:7" s="502" customFormat="1" ht="13.5">
      <c r="A248" s="501"/>
      <c r="B248" s="396"/>
      <c r="C248" s="396"/>
      <c r="D248" s="396"/>
      <c r="E248" s="396"/>
      <c r="F248" s="396"/>
      <c r="G248" s="396"/>
    </row>
    <row r="249" spans="1:7" s="502" customFormat="1" ht="13.5">
      <c r="A249" s="501"/>
      <c r="B249" s="396"/>
      <c r="C249" s="396"/>
      <c r="D249" s="396"/>
      <c r="E249" s="396"/>
      <c r="F249" s="396"/>
      <c r="G249" s="396"/>
    </row>
    <row r="250" spans="1:7" s="502" customFormat="1" ht="13.5">
      <c r="A250" s="501"/>
      <c r="B250" s="396"/>
      <c r="C250" s="396"/>
      <c r="D250" s="396"/>
      <c r="E250" s="396"/>
      <c r="F250" s="396"/>
      <c r="G250" s="396"/>
    </row>
    <row r="251" spans="1:7" s="502" customFormat="1" ht="13.5">
      <c r="A251" s="501"/>
      <c r="B251" s="396"/>
      <c r="C251" s="396"/>
      <c r="D251" s="396"/>
      <c r="E251" s="396"/>
      <c r="F251" s="396"/>
      <c r="G251" s="396"/>
    </row>
    <row r="252" spans="1:7" s="502" customFormat="1" ht="13.5">
      <c r="A252" s="501"/>
      <c r="B252" s="396"/>
      <c r="C252" s="396"/>
      <c r="D252" s="396"/>
      <c r="E252" s="396"/>
      <c r="F252" s="396"/>
      <c r="G252" s="396"/>
    </row>
    <row r="253" spans="1:7" s="502" customFormat="1" ht="13.5">
      <c r="A253" s="501"/>
      <c r="B253" s="396"/>
      <c r="C253" s="396"/>
      <c r="D253" s="396"/>
      <c r="E253" s="396"/>
      <c r="F253" s="396"/>
      <c r="G253" s="396"/>
    </row>
    <row r="254" spans="1:7" s="502" customFormat="1" ht="13.5">
      <c r="A254" s="501"/>
      <c r="B254" s="396"/>
      <c r="C254" s="396"/>
      <c r="D254" s="396"/>
      <c r="E254" s="396"/>
      <c r="F254" s="396"/>
      <c r="G254" s="396"/>
    </row>
    <row r="255" spans="1:7" s="502" customFormat="1" ht="13.5">
      <c r="A255" s="501"/>
      <c r="B255" s="396"/>
      <c r="C255" s="396"/>
      <c r="D255" s="396"/>
      <c r="E255" s="396"/>
      <c r="F255" s="396"/>
      <c r="G255" s="396"/>
    </row>
    <row r="256" spans="1:7" s="502" customFormat="1" ht="13.5">
      <c r="A256" s="501"/>
      <c r="B256" s="396"/>
      <c r="C256" s="396"/>
      <c r="D256" s="396"/>
      <c r="E256" s="396"/>
      <c r="F256" s="396"/>
      <c r="G256" s="396"/>
    </row>
    <row r="257" spans="1:7" s="502" customFormat="1" ht="13.5">
      <c r="A257" s="501"/>
      <c r="B257" s="396"/>
      <c r="C257" s="396"/>
      <c r="D257" s="396"/>
      <c r="E257" s="396"/>
      <c r="F257" s="396"/>
      <c r="G257" s="396"/>
    </row>
    <row r="258" spans="1:7" s="502" customFormat="1" ht="13.5">
      <c r="A258" s="501"/>
      <c r="B258" s="396"/>
      <c r="C258" s="396"/>
      <c r="D258" s="396"/>
      <c r="E258" s="396"/>
      <c r="F258" s="396"/>
      <c r="G258" s="396"/>
    </row>
    <row r="259" spans="1:7" s="502" customFormat="1" ht="13.5">
      <c r="A259" s="501"/>
      <c r="B259" s="396"/>
      <c r="C259" s="396"/>
      <c r="D259" s="396"/>
      <c r="E259" s="396"/>
      <c r="F259" s="396"/>
      <c r="G259" s="396"/>
    </row>
    <row r="260" spans="1:7" s="502" customFormat="1" ht="13.5">
      <c r="A260" s="501"/>
      <c r="B260" s="396"/>
      <c r="C260" s="396"/>
      <c r="D260" s="396"/>
      <c r="E260" s="396"/>
      <c r="F260" s="396"/>
      <c r="G260" s="396"/>
    </row>
    <row r="261" spans="1:7" s="502" customFormat="1" ht="13.5">
      <c r="A261" s="501"/>
      <c r="B261" s="396"/>
      <c r="C261" s="396"/>
      <c r="D261" s="396"/>
      <c r="E261" s="396"/>
      <c r="F261" s="396"/>
      <c r="G261" s="396"/>
    </row>
    <row r="262" spans="1:7" s="502" customFormat="1" ht="13.5">
      <c r="A262" s="501"/>
      <c r="B262" s="396"/>
      <c r="C262" s="396"/>
      <c r="D262" s="396"/>
      <c r="E262" s="396"/>
      <c r="F262" s="396"/>
      <c r="G262" s="396"/>
    </row>
    <row r="263" spans="1:7" s="502" customFormat="1" ht="13.5">
      <c r="A263" s="501"/>
      <c r="B263" s="396"/>
      <c r="C263" s="396"/>
      <c r="D263" s="396"/>
      <c r="E263" s="396"/>
      <c r="F263" s="396"/>
      <c r="G263" s="396"/>
    </row>
    <row r="264" spans="1:7" s="502" customFormat="1" ht="13.5">
      <c r="A264" s="501"/>
      <c r="B264" s="396"/>
      <c r="C264" s="396"/>
      <c r="D264" s="396"/>
      <c r="E264" s="396"/>
      <c r="F264" s="396"/>
      <c r="G264" s="396"/>
    </row>
    <row r="265" spans="1:7" s="502" customFormat="1" ht="13.5">
      <c r="A265" s="501"/>
      <c r="B265" s="396"/>
      <c r="C265" s="396"/>
      <c r="D265" s="396"/>
      <c r="E265" s="396"/>
      <c r="F265" s="396"/>
      <c r="G265" s="396"/>
    </row>
    <row r="266" spans="1:7" s="502" customFormat="1" ht="13.5">
      <c r="A266" s="501"/>
      <c r="B266" s="396"/>
      <c r="C266" s="396"/>
      <c r="D266" s="396"/>
      <c r="E266" s="396"/>
      <c r="F266" s="396"/>
      <c r="G266" s="396"/>
    </row>
    <row r="267" spans="1:7" s="502" customFormat="1" ht="13.5">
      <c r="A267" s="501"/>
      <c r="B267" s="396"/>
      <c r="C267" s="396"/>
      <c r="D267" s="396"/>
      <c r="E267" s="396"/>
      <c r="F267" s="396"/>
      <c r="G267" s="396"/>
    </row>
    <row r="268" spans="1:7" s="502" customFormat="1" ht="13.5">
      <c r="A268" s="501"/>
      <c r="B268" s="396"/>
      <c r="C268" s="396"/>
      <c r="D268" s="396"/>
      <c r="E268" s="396"/>
      <c r="F268" s="396"/>
      <c r="G268" s="396"/>
    </row>
    <row r="269" spans="1:7" s="502" customFormat="1" ht="13.5">
      <c r="A269" s="501"/>
      <c r="B269" s="396"/>
      <c r="C269" s="396"/>
      <c r="D269" s="396"/>
      <c r="E269" s="396"/>
      <c r="F269" s="396"/>
      <c r="G269" s="396"/>
    </row>
    <row r="270" spans="1:7" s="502" customFormat="1" ht="13.5">
      <c r="A270" s="501"/>
      <c r="B270" s="396"/>
      <c r="C270" s="396"/>
      <c r="D270" s="396"/>
      <c r="E270" s="396"/>
      <c r="F270" s="396"/>
      <c r="G270" s="396"/>
    </row>
    <row r="271" spans="1:7" s="502" customFormat="1" ht="13.5">
      <c r="A271" s="501"/>
      <c r="B271" s="396"/>
      <c r="C271" s="396"/>
      <c r="D271" s="396"/>
      <c r="E271" s="396"/>
      <c r="F271" s="396"/>
      <c r="G271" s="396"/>
    </row>
    <row r="272" spans="1:7" s="502" customFormat="1" ht="13.5">
      <c r="A272" s="501"/>
      <c r="B272" s="396"/>
      <c r="C272" s="396"/>
      <c r="D272" s="396"/>
      <c r="E272" s="396"/>
      <c r="F272" s="396"/>
      <c r="G272" s="396"/>
    </row>
    <row r="273" spans="1:7" s="502" customFormat="1" ht="13.5">
      <c r="A273" s="501"/>
      <c r="B273" s="396"/>
      <c r="C273" s="396"/>
      <c r="D273" s="396"/>
      <c r="E273" s="396"/>
      <c r="F273" s="396"/>
      <c r="G273" s="396"/>
    </row>
    <row r="274" spans="1:7" s="502" customFormat="1" ht="13.5">
      <c r="A274" s="501"/>
      <c r="B274" s="396"/>
      <c r="C274" s="396"/>
      <c r="D274" s="396"/>
      <c r="E274" s="396"/>
      <c r="F274" s="396"/>
      <c r="G274" s="396"/>
    </row>
    <row r="275" spans="1:7" s="502" customFormat="1" ht="13.5">
      <c r="A275" s="501"/>
      <c r="B275" s="396"/>
      <c r="C275" s="396"/>
      <c r="D275" s="396"/>
      <c r="E275" s="396"/>
      <c r="F275" s="396"/>
      <c r="G275" s="396"/>
    </row>
    <row r="276" spans="1:7" s="502" customFormat="1" ht="13.5">
      <c r="A276" s="501"/>
      <c r="B276" s="396"/>
      <c r="C276" s="396"/>
      <c r="D276" s="396"/>
      <c r="E276" s="396"/>
      <c r="F276" s="396"/>
      <c r="G276" s="396"/>
    </row>
    <row r="277" spans="1:7" s="502" customFormat="1" ht="13.5">
      <c r="A277" s="501"/>
      <c r="B277" s="396"/>
      <c r="C277" s="396"/>
      <c r="D277" s="396"/>
      <c r="E277" s="396"/>
      <c r="F277" s="396"/>
      <c r="G277" s="396"/>
    </row>
    <row r="278" spans="1:7" s="502" customFormat="1" ht="13.5">
      <c r="A278" s="501"/>
      <c r="B278" s="396"/>
      <c r="C278" s="396"/>
      <c r="D278" s="396"/>
      <c r="E278" s="396"/>
      <c r="F278" s="396"/>
      <c r="G278" s="396"/>
    </row>
    <row r="279" spans="1:7" s="502" customFormat="1" ht="13.5">
      <c r="A279" s="501"/>
      <c r="B279" s="396"/>
      <c r="C279" s="396"/>
      <c r="D279" s="396"/>
      <c r="E279" s="396"/>
      <c r="F279" s="396"/>
      <c r="G279" s="396"/>
    </row>
    <row r="280" spans="1:7" s="502" customFormat="1" ht="13.5">
      <c r="A280" s="501"/>
      <c r="B280" s="396"/>
      <c r="C280" s="396"/>
      <c r="D280" s="396"/>
      <c r="E280" s="396"/>
      <c r="F280" s="396"/>
      <c r="G280" s="396"/>
    </row>
    <row r="281" spans="1:7" s="502" customFormat="1" ht="13.5">
      <c r="A281" s="501"/>
      <c r="B281" s="396"/>
      <c r="C281" s="396"/>
      <c r="D281" s="396"/>
      <c r="E281" s="396"/>
      <c r="F281" s="396"/>
      <c r="G281" s="396"/>
    </row>
    <row r="282" spans="1:7" s="502" customFormat="1" ht="13.5">
      <c r="A282" s="501"/>
      <c r="B282" s="396"/>
      <c r="C282" s="396"/>
      <c r="D282" s="396"/>
      <c r="E282" s="396"/>
      <c r="F282" s="396"/>
      <c r="G282" s="396"/>
    </row>
    <row r="283" spans="1:7" s="502" customFormat="1" ht="13.5">
      <c r="A283" s="501"/>
      <c r="B283" s="396"/>
      <c r="C283" s="396"/>
      <c r="D283" s="396"/>
      <c r="E283" s="396"/>
      <c r="F283" s="396"/>
      <c r="G283" s="396"/>
    </row>
    <row r="284" spans="1:7" s="502" customFormat="1" ht="13.5">
      <c r="A284" s="501"/>
      <c r="B284" s="396"/>
      <c r="C284" s="396"/>
      <c r="D284" s="396"/>
      <c r="E284" s="396"/>
      <c r="F284" s="396"/>
      <c r="G284" s="396"/>
    </row>
    <row r="285" spans="1:7" s="502" customFormat="1" ht="13.5">
      <c r="A285" s="501"/>
      <c r="B285" s="396"/>
      <c r="C285" s="396"/>
      <c r="D285" s="396"/>
      <c r="E285" s="396"/>
      <c r="F285" s="396"/>
      <c r="G285" s="396"/>
    </row>
    <row r="286" spans="1:7" s="502" customFormat="1" ht="13.5">
      <c r="A286" s="501"/>
      <c r="B286" s="396"/>
      <c r="C286" s="396"/>
      <c r="D286" s="396"/>
      <c r="E286" s="396"/>
      <c r="F286" s="396"/>
      <c r="G286" s="396"/>
    </row>
    <row r="287" spans="1:7" s="502" customFormat="1" ht="13.5">
      <c r="A287" s="501"/>
      <c r="B287" s="396"/>
      <c r="C287" s="396"/>
      <c r="D287" s="396"/>
      <c r="E287" s="396"/>
      <c r="F287" s="396"/>
      <c r="G287" s="396"/>
    </row>
    <row r="288" spans="1:7" s="502" customFormat="1" ht="13.5">
      <c r="A288" s="501"/>
      <c r="B288" s="396"/>
      <c r="C288" s="396"/>
      <c r="D288" s="396"/>
      <c r="E288" s="396"/>
      <c r="F288" s="396"/>
      <c r="G288" s="396"/>
    </row>
    <row r="289" spans="1:7" s="502" customFormat="1" ht="13.5">
      <c r="A289" s="501"/>
      <c r="B289" s="396"/>
      <c r="C289" s="396"/>
      <c r="D289" s="396"/>
      <c r="E289" s="396"/>
      <c r="F289" s="396"/>
      <c r="G289" s="396"/>
    </row>
    <row r="290" spans="1:7" s="502" customFormat="1" ht="13.5">
      <c r="A290" s="501"/>
      <c r="B290" s="396"/>
      <c r="C290" s="396"/>
      <c r="D290" s="396"/>
      <c r="E290" s="396"/>
      <c r="F290" s="396"/>
      <c r="G290" s="396"/>
    </row>
    <row r="291" spans="1:7" s="502" customFormat="1" ht="13.5">
      <c r="A291" s="501"/>
      <c r="B291" s="396"/>
      <c r="C291" s="396"/>
      <c r="D291" s="396"/>
      <c r="E291" s="396"/>
      <c r="F291" s="396"/>
      <c r="G291" s="396"/>
    </row>
    <row r="292" spans="1:7" s="502" customFormat="1" ht="13.5">
      <c r="A292" s="501"/>
      <c r="B292" s="396"/>
      <c r="C292" s="396"/>
      <c r="D292" s="396"/>
      <c r="E292" s="396"/>
      <c r="F292" s="396"/>
      <c r="G292" s="396"/>
    </row>
    <row r="293" spans="1:7" s="502" customFormat="1" ht="13.5">
      <c r="A293" s="501"/>
      <c r="B293" s="396"/>
      <c r="C293" s="396"/>
      <c r="D293" s="396"/>
      <c r="E293" s="396"/>
      <c r="F293" s="396"/>
      <c r="G293" s="396"/>
    </row>
    <row r="294" spans="1:7" s="502" customFormat="1" ht="13.5">
      <c r="A294" s="501"/>
      <c r="B294" s="396"/>
      <c r="C294" s="396"/>
      <c r="D294" s="396"/>
      <c r="E294" s="396"/>
      <c r="F294" s="396"/>
      <c r="G294" s="396"/>
    </row>
    <row r="295" spans="1:7" s="502" customFormat="1" ht="13.5">
      <c r="A295" s="501"/>
      <c r="B295" s="396"/>
      <c r="C295" s="396"/>
      <c r="D295" s="396"/>
      <c r="E295" s="396"/>
      <c r="F295" s="396"/>
      <c r="G295" s="396"/>
    </row>
    <row r="296" spans="1:7" s="502" customFormat="1" ht="13.5">
      <c r="A296" s="501"/>
      <c r="B296" s="396"/>
      <c r="C296" s="396"/>
      <c r="D296" s="396"/>
      <c r="E296" s="396"/>
      <c r="F296" s="396"/>
      <c r="G296" s="396"/>
    </row>
    <row r="297" spans="1:7" s="502" customFormat="1" ht="13.5">
      <c r="A297" s="501"/>
      <c r="B297" s="396"/>
      <c r="C297" s="396"/>
      <c r="D297" s="396"/>
      <c r="E297" s="396"/>
      <c r="F297" s="396"/>
      <c r="G297" s="396"/>
    </row>
    <row r="298" spans="1:7" s="502" customFormat="1" ht="13.5">
      <c r="A298" s="501"/>
      <c r="B298" s="396"/>
      <c r="C298" s="396"/>
      <c r="D298" s="396"/>
      <c r="E298" s="396"/>
      <c r="F298" s="396"/>
      <c r="G298" s="396"/>
    </row>
    <row r="299" spans="1:7" s="502" customFormat="1" ht="13.5">
      <c r="A299" s="501"/>
      <c r="B299" s="396"/>
      <c r="C299" s="396"/>
      <c r="D299" s="396"/>
      <c r="E299" s="396"/>
      <c r="F299" s="396"/>
      <c r="G299" s="396"/>
    </row>
    <row r="300" spans="1:7" s="502" customFormat="1" ht="13.5">
      <c r="A300" s="501"/>
      <c r="B300" s="396"/>
      <c r="C300" s="396"/>
      <c r="D300" s="396"/>
      <c r="E300" s="396"/>
      <c r="F300" s="396"/>
      <c r="G300" s="396"/>
    </row>
    <row r="301" spans="1:7" s="502" customFormat="1" ht="13.5">
      <c r="A301" s="501"/>
      <c r="B301" s="396"/>
      <c r="C301" s="396"/>
      <c r="D301" s="396"/>
      <c r="E301" s="396"/>
      <c r="F301" s="396"/>
      <c r="G301" s="396"/>
    </row>
    <row r="302" spans="1:7" s="502" customFormat="1" ht="13.5">
      <c r="A302" s="501"/>
      <c r="B302" s="396"/>
      <c r="C302" s="396"/>
      <c r="D302" s="396"/>
      <c r="E302" s="396"/>
      <c r="F302" s="396"/>
      <c r="G302" s="396"/>
    </row>
    <row r="303" spans="1:7" s="502" customFormat="1" ht="13.5">
      <c r="A303" s="501"/>
      <c r="B303" s="396"/>
      <c r="C303" s="396"/>
      <c r="D303" s="396"/>
      <c r="E303" s="396"/>
      <c r="F303" s="396"/>
      <c r="G303" s="396"/>
    </row>
    <row r="304" spans="1:7" s="502" customFormat="1" ht="13.5">
      <c r="A304" s="501"/>
      <c r="B304" s="396"/>
      <c r="C304" s="396"/>
      <c r="D304" s="396"/>
      <c r="E304" s="396"/>
      <c r="F304" s="396"/>
      <c r="G304" s="396"/>
    </row>
    <row r="305" spans="1:7" s="502" customFormat="1" ht="13.5">
      <c r="A305" s="501"/>
      <c r="B305" s="396"/>
      <c r="C305" s="396"/>
      <c r="D305" s="396"/>
      <c r="E305" s="396"/>
      <c r="F305" s="396"/>
      <c r="G305" s="396"/>
    </row>
    <row r="306" spans="1:7" s="502" customFormat="1" ht="13.5">
      <c r="A306" s="501"/>
      <c r="B306" s="396"/>
      <c r="C306" s="396"/>
      <c r="D306" s="396"/>
      <c r="E306" s="396"/>
      <c r="F306" s="396"/>
      <c r="G306" s="396"/>
    </row>
    <row r="307" spans="1:7" s="502" customFormat="1" ht="13.5">
      <c r="A307" s="501"/>
      <c r="B307" s="396"/>
      <c r="C307" s="396"/>
      <c r="D307" s="396"/>
      <c r="E307" s="396"/>
      <c r="F307" s="396"/>
      <c r="G307" s="396"/>
    </row>
    <row r="308" spans="1:7" s="502" customFormat="1" ht="13.5">
      <c r="A308" s="501"/>
      <c r="B308" s="396"/>
      <c r="C308" s="396"/>
      <c r="D308" s="396"/>
      <c r="E308" s="396"/>
      <c r="F308" s="396"/>
      <c r="G308" s="396"/>
    </row>
    <row r="309" spans="1:7" s="502" customFormat="1" ht="13.5">
      <c r="A309" s="501"/>
      <c r="B309" s="396"/>
      <c r="C309" s="396"/>
      <c r="D309" s="396"/>
      <c r="E309" s="396"/>
      <c r="F309" s="396"/>
      <c r="G309" s="396"/>
    </row>
    <row r="310" spans="1:7" s="502" customFormat="1" ht="13.5">
      <c r="A310" s="501"/>
      <c r="B310" s="396"/>
      <c r="C310" s="396"/>
      <c r="D310" s="396"/>
      <c r="E310" s="396"/>
      <c r="F310" s="396"/>
      <c r="G310" s="396"/>
    </row>
    <row r="311" spans="1:7" s="502" customFormat="1" ht="13.5">
      <c r="A311" s="501"/>
      <c r="B311" s="396"/>
      <c r="C311" s="396"/>
      <c r="D311" s="396"/>
      <c r="E311" s="396"/>
      <c r="F311" s="396"/>
      <c r="G311" s="396"/>
    </row>
    <row r="312" spans="1:7" s="502" customFormat="1" ht="13.5">
      <c r="A312" s="501"/>
      <c r="B312" s="396"/>
      <c r="C312" s="396"/>
      <c r="D312" s="396"/>
      <c r="E312" s="396"/>
      <c r="F312" s="396"/>
      <c r="G312" s="396"/>
    </row>
    <row r="313" spans="1:7" s="502" customFormat="1" ht="13.5">
      <c r="A313" s="501"/>
      <c r="B313" s="396"/>
      <c r="C313" s="396"/>
      <c r="D313" s="396"/>
      <c r="E313" s="396"/>
      <c r="F313" s="396"/>
      <c r="G313" s="396"/>
    </row>
    <row r="314" spans="1:7" s="502" customFormat="1" ht="13.5">
      <c r="A314" s="501"/>
      <c r="B314" s="396"/>
      <c r="C314" s="396"/>
      <c r="D314" s="396"/>
      <c r="E314" s="396"/>
      <c r="F314" s="396"/>
      <c r="G314" s="396"/>
    </row>
    <row r="315" spans="1:7" s="502" customFormat="1" ht="13.5">
      <c r="A315" s="501"/>
      <c r="B315" s="396"/>
      <c r="C315" s="396"/>
      <c r="D315" s="396"/>
      <c r="E315" s="396"/>
      <c r="F315" s="396"/>
      <c r="G315" s="396"/>
    </row>
    <row r="316" spans="1:7" s="502" customFormat="1" ht="13.5">
      <c r="A316" s="501"/>
      <c r="B316" s="396"/>
      <c r="C316" s="396"/>
      <c r="D316" s="396"/>
      <c r="E316" s="396"/>
      <c r="F316" s="396"/>
      <c r="G316" s="396"/>
    </row>
    <row r="317" spans="1:7" s="502" customFormat="1" ht="13.5">
      <c r="A317" s="501"/>
      <c r="B317" s="396"/>
      <c r="C317" s="396"/>
      <c r="D317" s="396"/>
      <c r="E317" s="396"/>
      <c r="F317" s="396"/>
      <c r="G317" s="396"/>
    </row>
    <row r="318" spans="1:7" s="502" customFormat="1" ht="13.5">
      <c r="A318" s="501"/>
      <c r="B318" s="396"/>
      <c r="C318" s="396"/>
      <c r="D318" s="396"/>
      <c r="E318" s="396"/>
      <c r="F318" s="396"/>
      <c r="G318" s="396"/>
    </row>
    <row r="319" spans="1:7" s="502" customFormat="1" ht="13.5">
      <c r="A319" s="501"/>
      <c r="B319" s="396"/>
      <c r="C319" s="396"/>
      <c r="D319" s="396"/>
      <c r="E319" s="396"/>
      <c r="F319" s="396"/>
      <c r="G319" s="396"/>
    </row>
    <row r="320" spans="1:7" s="502" customFormat="1" ht="13.5">
      <c r="A320" s="501"/>
      <c r="B320" s="396"/>
      <c r="C320" s="396"/>
      <c r="D320" s="396"/>
      <c r="E320" s="396"/>
      <c r="F320" s="396"/>
      <c r="G320" s="396"/>
    </row>
    <row r="321" spans="1:7" s="502" customFormat="1" ht="13.5">
      <c r="A321" s="501"/>
      <c r="B321" s="396"/>
      <c r="C321" s="396"/>
      <c r="D321" s="396"/>
      <c r="E321" s="396"/>
      <c r="F321" s="396"/>
      <c r="G321" s="396"/>
    </row>
    <row r="322" spans="1:7" s="502" customFormat="1" ht="13.5">
      <c r="A322" s="501"/>
      <c r="B322" s="396"/>
      <c r="C322" s="396"/>
      <c r="D322" s="396"/>
      <c r="E322" s="396"/>
      <c r="F322" s="396"/>
      <c r="G322" s="396"/>
    </row>
    <row r="323" spans="1:7" s="502" customFormat="1" ht="13.5">
      <c r="A323" s="501"/>
      <c r="B323" s="396"/>
      <c r="C323" s="396"/>
      <c r="D323" s="396"/>
      <c r="E323" s="396"/>
      <c r="F323" s="396"/>
      <c r="G323" s="396"/>
    </row>
    <row r="324" spans="1:7" s="502" customFormat="1" ht="13.5">
      <c r="A324" s="501"/>
      <c r="B324" s="396"/>
      <c r="C324" s="396"/>
      <c r="D324" s="396"/>
      <c r="E324" s="396"/>
      <c r="F324" s="396"/>
      <c r="G324" s="396"/>
    </row>
    <row r="325" spans="1:7" s="502" customFormat="1" ht="13.5">
      <c r="A325" s="501"/>
      <c r="B325" s="396"/>
      <c r="C325" s="396"/>
      <c r="D325" s="396"/>
      <c r="E325" s="396"/>
      <c r="F325" s="396"/>
      <c r="G325" s="396"/>
    </row>
    <row r="326" spans="1:7" s="502" customFormat="1" ht="13.5">
      <c r="A326" s="501"/>
      <c r="B326" s="370"/>
      <c r="C326" s="370"/>
      <c r="D326" s="396"/>
      <c r="E326" s="396"/>
      <c r="F326" s="396"/>
      <c r="G326" s="396"/>
    </row>
    <row r="327" spans="1:7" s="502" customFormat="1" ht="13.5">
      <c r="A327" s="501"/>
      <c r="B327" s="370"/>
      <c r="C327" s="370"/>
      <c r="D327" s="396"/>
      <c r="E327" s="396"/>
      <c r="F327" s="396"/>
      <c r="G327" s="396"/>
    </row>
    <row r="328" spans="1:7" s="502" customFormat="1" ht="13.5">
      <c r="A328" s="501"/>
      <c r="B328" s="370"/>
      <c r="C328" s="370"/>
      <c r="D328" s="396"/>
      <c r="E328" s="370"/>
      <c r="F328" s="370"/>
      <c r="G328" s="396"/>
    </row>
    <row r="329" spans="1:7" s="502" customFormat="1" ht="13.5">
      <c r="A329" s="501"/>
      <c r="B329" s="370"/>
      <c r="C329" s="370"/>
      <c r="D329" s="396"/>
      <c r="E329" s="370"/>
      <c r="F329" s="370"/>
      <c r="G329" s="396"/>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B145:F145"/>
    <mergeCell ref="B127:F127"/>
    <mergeCell ref="B130:F130"/>
    <mergeCell ref="B133:F133"/>
    <mergeCell ref="B136:F136"/>
    <mergeCell ref="B139:F139"/>
    <mergeCell ref="B142:F142"/>
    <mergeCell ref="B106:F106"/>
    <mergeCell ref="B109:F109"/>
    <mergeCell ref="B112:F112"/>
    <mergeCell ref="B115:F115"/>
    <mergeCell ref="B118:F118"/>
    <mergeCell ref="B121:F121"/>
    <mergeCell ref="B88:F88"/>
    <mergeCell ref="B91:F91"/>
    <mergeCell ref="B94:F94"/>
    <mergeCell ref="B97:F97"/>
    <mergeCell ref="B100:F100"/>
    <mergeCell ref="B103:F103"/>
    <mergeCell ref="B53:F53"/>
    <mergeCell ref="B56:F56"/>
    <mergeCell ref="B59:F59"/>
    <mergeCell ref="B62:F62"/>
    <mergeCell ref="B82:F82"/>
    <mergeCell ref="B85:F85"/>
    <mergeCell ref="B44:E44"/>
    <mergeCell ref="C2:F2"/>
    <mergeCell ref="E8:G8"/>
    <mergeCell ref="E9:G9"/>
    <mergeCell ref="E10:G10"/>
    <mergeCell ref="C3:F3"/>
    <mergeCell ref="B6:G6"/>
    <mergeCell ref="E11:G11"/>
    <mergeCell ref="E12:G12"/>
    <mergeCell ref="F23:G23"/>
    <mergeCell ref="B185:G185"/>
    <mergeCell ref="B48:E48"/>
    <mergeCell ref="B41:G41"/>
    <mergeCell ref="B46:E46"/>
    <mergeCell ref="B50:E50"/>
    <mergeCell ref="B182:G182"/>
    <mergeCell ref="B180:G180"/>
    <mergeCell ref="B174:G174"/>
    <mergeCell ref="B175:G179"/>
    <mergeCell ref="B124:F124"/>
    <mergeCell ref="D15:G15"/>
    <mergeCell ref="B19:C19"/>
    <mergeCell ref="B23:C23"/>
    <mergeCell ref="B16:G16"/>
    <mergeCell ref="D26:E26"/>
    <mergeCell ref="F25:G25"/>
    <mergeCell ref="D25:E25"/>
    <mergeCell ref="B26:C26"/>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s>
  <dataValidations count="1">
    <dataValidation type="whole" allowBlank="1" showInputMessage="1" showErrorMessage="1" errorTitle="ATTENZIONE" error="INSERIRE SOLO VALORI NUMERICI INTERI" sqref="G118 G94 G115 G112 G109 G106 G97 G53 G103 G82 G62 G133 G59 G56 G100 G91 G85 G121 G124 G127 G130 G88 G136 G139 G142 G151 G145 G148 G169 G163 G166 G157 G154 G160">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5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54.83203125" style="5" customWidth="1"/>
    <col min="2" max="2" width="8.66015625" style="7" bestFit="1" customWidth="1"/>
    <col min="3" max="26" width="7.83203125" style="5" customWidth="1"/>
    <col min="27" max="48" width="8.5" style="5" customWidth="1"/>
    <col min="49" max="49" width="15.16015625" style="662" bestFit="1" customWidth="1"/>
    <col min="50" max="51" width="8.66015625" style="5" customWidth="1"/>
    <col min="52" max="52" width="0" style="5" hidden="1" customWidth="1"/>
    <col min="53" max="16384" width="9.33203125" style="5" customWidth="1"/>
  </cols>
  <sheetData>
    <row r="1" spans="1:51" ht="43.5" customHeight="1">
      <c r="A1" s="999" t="s">
        <v>276</v>
      </c>
      <c r="B1" s="2"/>
      <c r="C1" s="957" t="str">
        <f>'t1'!A1</f>
        <v>CAPITANERIE DI PORTO - anno 2018</v>
      </c>
      <c r="D1" s="957"/>
      <c r="E1" s="957"/>
      <c r="F1" s="957"/>
      <c r="G1" s="957"/>
      <c r="H1" s="957"/>
      <c r="I1" s="957"/>
      <c r="J1" s="957"/>
      <c r="K1" s="957"/>
      <c r="L1" s="957"/>
      <c r="M1" s="957"/>
      <c r="N1" s="957"/>
      <c r="O1" s="957"/>
      <c r="P1" s="957"/>
      <c r="Q1" s="957"/>
      <c r="R1" s="957"/>
      <c r="S1" s="957"/>
      <c r="T1" s="957"/>
      <c r="U1" s="957"/>
      <c r="V1" s="957"/>
      <c r="W1" s="957"/>
      <c r="Z1" s="310"/>
      <c r="AA1" s="957" t="str">
        <f>C1</f>
        <v>CAPITANERIE DI PORTO - anno 2018</v>
      </c>
      <c r="AB1" s="957"/>
      <c r="AC1" s="957"/>
      <c r="AD1" s="957"/>
      <c r="AE1" s="957"/>
      <c r="AF1" s="957"/>
      <c r="AG1" s="957"/>
      <c r="AH1" s="957"/>
      <c r="AI1" s="957"/>
      <c r="AJ1" s="957"/>
      <c r="AK1" s="957"/>
      <c r="AL1" s="957"/>
      <c r="AM1" s="957"/>
      <c r="AN1" s="957"/>
      <c r="AO1" s="957"/>
      <c r="AP1" s="957"/>
      <c r="AQ1" s="957"/>
      <c r="AR1" s="957"/>
      <c r="AS1" s="957"/>
      <c r="AV1" s="310"/>
      <c r="AY1" s="663"/>
    </row>
    <row r="2" spans="1:48" ht="30" customHeight="1" thickBot="1">
      <c r="A2" s="1000"/>
      <c r="S2" s="958"/>
      <c r="T2" s="958"/>
      <c r="U2" s="958"/>
      <c r="V2" s="958"/>
      <c r="W2" s="958"/>
      <c r="X2" s="958"/>
      <c r="Y2" s="958"/>
      <c r="Z2" s="958"/>
      <c r="AO2" s="958"/>
      <c r="AP2" s="958"/>
      <c r="AQ2" s="958"/>
      <c r="AR2" s="958"/>
      <c r="AS2" s="958"/>
      <c r="AT2" s="958"/>
      <c r="AU2" s="958"/>
      <c r="AV2" s="958"/>
    </row>
    <row r="3" spans="1:51" ht="10.5" thickBot="1">
      <c r="A3" s="121"/>
      <c r="B3" s="261" t="s">
        <v>225</v>
      </c>
      <c r="C3" s="122"/>
      <c r="D3" s="123"/>
      <c r="E3" s="123"/>
      <c r="F3" s="123"/>
      <c r="G3" s="123"/>
      <c r="H3" s="123"/>
      <c r="I3" s="123"/>
      <c r="J3" s="123"/>
      <c r="K3" s="123"/>
      <c r="L3" s="123"/>
      <c r="M3" s="123"/>
      <c r="N3" s="123"/>
      <c r="O3" s="123"/>
      <c r="P3" s="123"/>
      <c r="Q3" s="123"/>
      <c r="R3" s="123"/>
      <c r="S3" s="123"/>
      <c r="T3" s="123"/>
      <c r="U3" s="123"/>
      <c r="V3" s="123"/>
      <c r="W3" s="123"/>
      <c r="X3" s="269"/>
      <c r="Y3" s="269"/>
      <c r="Z3" s="124"/>
      <c r="AA3" s="269"/>
      <c r="AB3" s="269"/>
      <c r="AC3" s="269"/>
      <c r="AD3" s="269"/>
      <c r="AE3" s="269"/>
      <c r="AF3" s="269"/>
      <c r="AG3" s="269"/>
      <c r="AH3" s="269"/>
      <c r="AI3" s="269"/>
      <c r="AJ3" s="269"/>
      <c r="AK3" s="269"/>
      <c r="AL3" s="269"/>
      <c r="AM3" s="269"/>
      <c r="AN3" s="269"/>
      <c r="AO3" s="269"/>
      <c r="AP3" s="269"/>
      <c r="AQ3" s="269"/>
      <c r="AR3" s="269"/>
      <c r="AS3" s="269"/>
      <c r="AT3" s="269"/>
      <c r="AU3" s="269"/>
      <c r="AV3" s="270"/>
      <c r="AX3" s="664"/>
      <c r="AY3" s="665"/>
    </row>
    <row r="4" spans="1:51" ht="30.75" customHeight="1" thickTop="1">
      <c r="A4" s="22" t="s">
        <v>123</v>
      </c>
      <c r="B4" s="262" t="s">
        <v>95</v>
      </c>
      <c r="C4" s="994" t="s">
        <v>258</v>
      </c>
      <c r="D4" s="995"/>
      <c r="E4" s="994" t="s">
        <v>333</v>
      </c>
      <c r="F4" s="995"/>
      <c r="G4" s="994" t="s">
        <v>109</v>
      </c>
      <c r="H4" s="995"/>
      <c r="I4" s="994" t="s">
        <v>110</v>
      </c>
      <c r="J4" s="995"/>
      <c r="K4" s="994" t="s">
        <v>107</v>
      </c>
      <c r="L4" s="995"/>
      <c r="M4" s="994" t="s">
        <v>101</v>
      </c>
      <c r="N4" s="995"/>
      <c r="O4" s="994" t="s">
        <v>259</v>
      </c>
      <c r="P4" s="995"/>
      <c r="Q4" s="994" t="s">
        <v>105</v>
      </c>
      <c r="R4" s="995"/>
      <c r="S4" s="996" t="s">
        <v>100</v>
      </c>
      <c r="T4" s="998"/>
      <c r="U4" s="994" t="s">
        <v>98</v>
      </c>
      <c r="V4" s="995"/>
      <c r="W4" s="994" t="s">
        <v>104</v>
      </c>
      <c r="X4" s="995"/>
      <c r="Y4" s="994" t="s">
        <v>106</v>
      </c>
      <c r="Z4" s="995"/>
      <c r="AA4" s="994" t="s">
        <v>97</v>
      </c>
      <c r="AB4" s="995"/>
      <c r="AC4" s="994" t="s">
        <v>108</v>
      </c>
      <c r="AD4" s="995"/>
      <c r="AE4" s="994" t="s">
        <v>112</v>
      </c>
      <c r="AF4" s="995"/>
      <c r="AG4" s="994" t="s">
        <v>111</v>
      </c>
      <c r="AH4" s="995"/>
      <c r="AI4" s="994" t="s">
        <v>102</v>
      </c>
      <c r="AJ4" s="995"/>
      <c r="AK4" s="994" t="s">
        <v>103</v>
      </c>
      <c r="AL4" s="995"/>
      <c r="AM4" s="994" t="s">
        <v>96</v>
      </c>
      <c r="AN4" s="995"/>
      <c r="AO4" s="994" t="s">
        <v>99</v>
      </c>
      <c r="AP4" s="995"/>
      <c r="AQ4" s="994" t="s">
        <v>260</v>
      </c>
      <c r="AR4" s="995"/>
      <c r="AS4" s="996" t="s">
        <v>261</v>
      </c>
      <c r="AT4" s="998"/>
      <c r="AU4" s="996" t="s">
        <v>59</v>
      </c>
      <c r="AV4" s="997"/>
      <c r="AX4" s="666" t="s">
        <v>493</v>
      </c>
      <c r="AY4" s="667"/>
    </row>
    <row r="5" spans="1:51" s="268" customFormat="1" ht="8.25" thickBot="1">
      <c r="A5" s="768" t="s">
        <v>555</v>
      </c>
      <c r="B5" s="263"/>
      <c r="C5" s="264" t="s">
        <v>57</v>
      </c>
      <c r="D5" s="265" t="s">
        <v>58</v>
      </c>
      <c r="E5" s="264" t="s">
        <v>57</v>
      </c>
      <c r="F5" s="265" t="s">
        <v>58</v>
      </c>
      <c r="G5" s="264" t="s">
        <v>57</v>
      </c>
      <c r="H5" s="265" t="s">
        <v>58</v>
      </c>
      <c r="I5" s="264" t="s">
        <v>57</v>
      </c>
      <c r="J5" s="265" t="s">
        <v>58</v>
      </c>
      <c r="K5" s="264" t="s">
        <v>57</v>
      </c>
      <c r="L5" s="265" t="s">
        <v>58</v>
      </c>
      <c r="M5" s="264" t="s">
        <v>57</v>
      </c>
      <c r="N5" s="266" t="s">
        <v>58</v>
      </c>
      <c r="O5" s="264" t="s">
        <v>57</v>
      </c>
      <c r="P5" s="266" t="s">
        <v>58</v>
      </c>
      <c r="Q5" s="264" t="s">
        <v>57</v>
      </c>
      <c r="R5" s="266" t="s">
        <v>58</v>
      </c>
      <c r="S5" s="264" t="s">
        <v>57</v>
      </c>
      <c r="T5" s="266" t="s">
        <v>58</v>
      </c>
      <c r="U5" s="264" t="s">
        <v>57</v>
      </c>
      <c r="V5" s="266" t="s">
        <v>58</v>
      </c>
      <c r="W5" s="264" t="s">
        <v>57</v>
      </c>
      <c r="X5" s="265" t="s">
        <v>58</v>
      </c>
      <c r="Y5" s="264" t="s">
        <v>57</v>
      </c>
      <c r="Z5" s="265" t="s">
        <v>58</v>
      </c>
      <c r="AA5" s="264" t="s">
        <v>57</v>
      </c>
      <c r="AB5" s="265" t="s">
        <v>58</v>
      </c>
      <c r="AC5" s="264" t="s">
        <v>57</v>
      </c>
      <c r="AD5" s="266" t="s">
        <v>58</v>
      </c>
      <c r="AE5" s="264" t="s">
        <v>57</v>
      </c>
      <c r="AF5" s="266" t="s">
        <v>58</v>
      </c>
      <c r="AG5" s="264" t="s">
        <v>57</v>
      </c>
      <c r="AH5" s="266" t="s">
        <v>58</v>
      </c>
      <c r="AI5" s="264" t="s">
        <v>57</v>
      </c>
      <c r="AJ5" s="266" t="s">
        <v>58</v>
      </c>
      <c r="AK5" s="264" t="s">
        <v>57</v>
      </c>
      <c r="AL5" s="266" t="s">
        <v>58</v>
      </c>
      <c r="AM5" s="264" t="s">
        <v>57</v>
      </c>
      <c r="AN5" s="266" t="s">
        <v>58</v>
      </c>
      <c r="AO5" s="264" t="s">
        <v>57</v>
      </c>
      <c r="AP5" s="265" t="s">
        <v>58</v>
      </c>
      <c r="AQ5" s="264" t="s">
        <v>57</v>
      </c>
      <c r="AR5" s="265" t="s">
        <v>58</v>
      </c>
      <c r="AS5" s="267" t="s">
        <v>57</v>
      </c>
      <c r="AT5" s="265" t="s">
        <v>58</v>
      </c>
      <c r="AU5" s="267" t="s">
        <v>57</v>
      </c>
      <c r="AV5" s="266" t="s">
        <v>58</v>
      </c>
      <c r="AW5" s="668"/>
      <c r="AX5" s="669" t="s">
        <v>57</v>
      </c>
      <c r="AY5" s="670" t="s">
        <v>58</v>
      </c>
    </row>
    <row r="6" spans="1:52" ht="12.75" customHeight="1" thickTop="1">
      <c r="A6" s="20" t="str">
        <f>'t1'!A6</f>
        <v>AMMIRAGLIO ISPETTORE CAPO</v>
      </c>
      <c r="B6" s="221" t="str">
        <f>'t1'!B6</f>
        <v>0D0330</v>
      </c>
      <c r="C6" s="647"/>
      <c r="D6" s="648"/>
      <c r="E6" s="647"/>
      <c r="F6" s="648"/>
      <c r="G6" s="647"/>
      <c r="H6" s="648"/>
      <c r="I6" s="647"/>
      <c r="J6" s="648"/>
      <c r="K6" s="647"/>
      <c r="L6" s="648"/>
      <c r="M6" s="647"/>
      <c r="N6" s="648"/>
      <c r="O6" s="647"/>
      <c r="P6" s="648"/>
      <c r="Q6" s="647"/>
      <c r="R6" s="648"/>
      <c r="S6" s="647"/>
      <c r="T6" s="648"/>
      <c r="U6" s="647"/>
      <c r="V6" s="648"/>
      <c r="W6" s="647"/>
      <c r="X6" s="648"/>
      <c r="Y6" s="647"/>
      <c r="Z6" s="648"/>
      <c r="AA6" s="647"/>
      <c r="AB6" s="648"/>
      <c r="AC6" s="647"/>
      <c r="AD6" s="648"/>
      <c r="AE6" s="647"/>
      <c r="AF6" s="648"/>
      <c r="AG6" s="647"/>
      <c r="AH6" s="648"/>
      <c r="AI6" s="647"/>
      <c r="AJ6" s="648"/>
      <c r="AK6" s="647"/>
      <c r="AL6" s="648"/>
      <c r="AM6" s="647"/>
      <c r="AN6" s="648"/>
      <c r="AO6" s="647"/>
      <c r="AP6" s="648"/>
      <c r="AQ6" s="647"/>
      <c r="AR6" s="648"/>
      <c r="AS6" s="647"/>
      <c r="AT6" s="648"/>
      <c r="AU6" s="463">
        <f>SUM(S6,U6,W6,Y6,C6,E6,G6,I6,K6,M6,O6,Q6,AA6,AC6,AE6,AG6,AI6,AK6,AM6,AO6,AQ6,AS6)</f>
        <v>0</v>
      </c>
      <c r="AV6" s="464">
        <f>SUM(T6,V6,X6,Z6,D6,F6,H6,J6,L6,N6,P6,R6,AB6,AD6,AF6,AH6,AJ6,AL6,AN6,AP6,AR6,AT6)</f>
        <v>0</v>
      </c>
      <c r="AW6" s="671" t="str">
        <f>IF((AU6+AV6)=(AX6+AY6),"OK","Controllare totale")</f>
        <v>OK</v>
      </c>
      <c r="AX6" s="672">
        <f>'t1'!K6-'t3'!C6-'t3'!E6-'t3'!G6-'t3'!I6-'t3'!K6+'t3'!M6+'t3'!O6+'t3'!Q6</f>
        <v>0</v>
      </c>
      <c r="AY6" s="673">
        <f>'t1'!L6-'t3'!D6-'t3'!F6-'t3'!H6-'t3'!J6-'t3'!L6+'t3'!N6+'t3'!P6+'t3'!R6</f>
        <v>0</v>
      </c>
      <c r="AZ6" s="5">
        <f>'t1'!M6</f>
        <v>0</v>
      </c>
    </row>
    <row r="7" spans="1:52" ht="12.75" customHeight="1">
      <c r="A7" s="19" t="str">
        <f>'t1'!A7</f>
        <v>AMMIRAGLIO ISPETTORE</v>
      </c>
      <c r="B7" s="141" t="str">
        <f>'t1'!B7</f>
        <v>0D0329</v>
      </c>
      <c r="C7" s="649"/>
      <c r="D7" s="247"/>
      <c r="E7" s="649"/>
      <c r="F7" s="247"/>
      <c r="G7" s="649"/>
      <c r="H7" s="247"/>
      <c r="I7" s="649"/>
      <c r="J7" s="247"/>
      <c r="K7" s="649"/>
      <c r="L7" s="247"/>
      <c r="M7" s="649"/>
      <c r="N7" s="247"/>
      <c r="O7" s="649"/>
      <c r="P7" s="247"/>
      <c r="Q7" s="649"/>
      <c r="R7" s="247"/>
      <c r="S7" s="649"/>
      <c r="T7" s="247"/>
      <c r="U7" s="649"/>
      <c r="V7" s="247"/>
      <c r="W7" s="649"/>
      <c r="X7" s="247"/>
      <c r="Y7" s="649"/>
      <c r="Z7" s="247"/>
      <c r="AA7" s="649"/>
      <c r="AB7" s="247"/>
      <c r="AC7" s="649"/>
      <c r="AD7" s="247"/>
      <c r="AE7" s="649"/>
      <c r="AF7" s="247"/>
      <c r="AG7" s="649"/>
      <c r="AH7" s="247"/>
      <c r="AI7" s="649"/>
      <c r="AJ7" s="247"/>
      <c r="AK7" s="649"/>
      <c r="AL7" s="247"/>
      <c r="AM7" s="649"/>
      <c r="AN7" s="247"/>
      <c r="AO7" s="649"/>
      <c r="AP7" s="247"/>
      <c r="AQ7" s="649"/>
      <c r="AR7" s="247"/>
      <c r="AS7" s="649"/>
      <c r="AT7" s="247"/>
      <c r="AU7" s="465">
        <f>SUM(C7,E7,G7,I7,K7,M7,O7,Q7,S7,U7,W7,Y7,AA7,AC7,AE7,AG7,AI7,AK7,AM7,AO7,AQ7,AS7)</f>
        <v>0</v>
      </c>
      <c r="AV7" s="466">
        <f aca="true" t="shared" si="0" ref="AV7:AV40">SUM(T7,V7,X7,Z7,D7,F7,H7,J7,L7,N7,P7,R7,AB7,AD7,AF7,AH7,AJ7,AL7,AN7,AP7,AR7,AT7)</f>
        <v>0</v>
      </c>
      <c r="AW7" s="671" t="str">
        <f aca="true" t="shared" si="1" ref="AW7:AW45">IF((AU7+AV7)=(AX7+AY7),"OK","Controllare totale")</f>
        <v>OK</v>
      </c>
      <c r="AX7" s="674">
        <f>'t1'!K7-'t3'!C7-'t3'!E7-'t3'!G7-'t3'!I7-'t3'!K7+'t3'!M7+'t3'!O7+'t3'!Q7</f>
        <v>0</v>
      </c>
      <c r="AY7" s="675">
        <f>'t1'!L7-'t3'!D7-'t3'!F7-'t3'!H7-'t3'!J7-'t3'!L7+'t3'!N7+'t3'!P7+'t3'!R7</f>
        <v>0</v>
      </c>
      <c r="AZ7" s="5">
        <f>'t1'!M7</f>
        <v>0</v>
      </c>
    </row>
    <row r="8" spans="1:52" ht="12.75" customHeight="1">
      <c r="A8" s="19" t="str">
        <f>'t1'!A8</f>
        <v>CONTRAMMIRAGLIO</v>
      </c>
      <c r="B8" s="141" t="str">
        <f>'t1'!B8</f>
        <v>0D0334</v>
      </c>
      <c r="C8" s="649"/>
      <c r="D8" s="247"/>
      <c r="E8" s="649"/>
      <c r="F8" s="247"/>
      <c r="G8" s="649"/>
      <c r="H8" s="247"/>
      <c r="I8" s="649"/>
      <c r="J8" s="247"/>
      <c r="K8" s="649"/>
      <c r="L8" s="247"/>
      <c r="M8" s="649"/>
      <c r="N8" s="247"/>
      <c r="O8" s="649"/>
      <c r="P8" s="247"/>
      <c r="Q8" s="649"/>
      <c r="R8" s="247"/>
      <c r="S8" s="649"/>
      <c r="T8" s="247"/>
      <c r="U8" s="649"/>
      <c r="V8" s="247"/>
      <c r="W8" s="649"/>
      <c r="X8" s="247"/>
      <c r="Y8" s="649"/>
      <c r="Z8" s="247"/>
      <c r="AA8" s="649"/>
      <c r="AB8" s="247"/>
      <c r="AC8" s="649"/>
      <c r="AD8" s="247"/>
      <c r="AE8" s="649"/>
      <c r="AF8" s="247"/>
      <c r="AG8" s="649"/>
      <c r="AH8" s="247"/>
      <c r="AI8" s="649"/>
      <c r="AJ8" s="247"/>
      <c r="AK8" s="649"/>
      <c r="AL8" s="247"/>
      <c r="AM8" s="649"/>
      <c r="AN8" s="247"/>
      <c r="AO8" s="649"/>
      <c r="AP8" s="247"/>
      <c r="AQ8" s="649"/>
      <c r="AR8" s="247"/>
      <c r="AS8" s="649"/>
      <c r="AT8" s="247"/>
      <c r="AU8" s="465">
        <f>SUM(S8,U8,W8,Y8,C8,E8,G8,I8,K8,M8,O8,Q8,AA8,AC8,AE8,AG8,AI8,AK8,AM8,AO8,AQ8,AS8)</f>
        <v>0</v>
      </c>
      <c r="AV8" s="466">
        <f t="shared" si="0"/>
        <v>0</v>
      </c>
      <c r="AW8" s="671" t="str">
        <f t="shared" si="1"/>
        <v>OK</v>
      </c>
      <c r="AX8" s="674">
        <f>'t1'!K8-'t3'!C8-'t3'!E8-'t3'!G8-'t3'!I8-'t3'!K8+'t3'!M8+'t3'!O8+'t3'!Q8</f>
        <v>0</v>
      </c>
      <c r="AY8" s="675">
        <f>'t1'!L8-'t3'!D8-'t3'!F8-'t3'!H8-'t3'!J8-'t3'!L8+'t3'!N8+'t3'!P8+'t3'!R8</f>
        <v>0</v>
      </c>
      <c r="AZ8" s="5">
        <f>'t1'!M8</f>
        <v>0</v>
      </c>
    </row>
    <row r="9" spans="1:52" ht="12.75" customHeight="1">
      <c r="A9" s="19" t="str">
        <f>'t1'!A9</f>
        <v>CAPITANO DI VASCELLO + 23 ANNI</v>
      </c>
      <c r="B9" s="141" t="str">
        <f>'t1'!B9</f>
        <v>0D0562</v>
      </c>
      <c r="C9" s="649"/>
      <c r="D9" s="247"/>
      <c r="E9" s="649"/>
      <c r="F9" s="247"/>
      <c r="G9" s="649"/>
      <c r="H9" s="247"/>
      <c r="I9" s="649"/>
      <c r="J9" s="247"/>
      <c r="K9" s="649"/>
      <c r="L9" s="247"/>
      <c r="M9" s="649"/>
      <c r="N9" s="247"/>
      <c r="O9" s="649"/>
      <c r="P9" s="247"/>
      <c r="Q9" s="649"/>
      <c r="R9" s="247"/>
      <c r="S9" s="649"/>
      <c r="T9" s="247"/>
      <c r="U9" s="649"/>
      <c r="V9" s="247"/>
      <c r="W9" s="649"/>
      <c r="X9" s="247"/>
      <c r="Y9" s="649"/>
      <c r="Z9" s="247"/>
      <c r="AA9" s="649"/>
      <c r="AB9" s="247"/>
      <c r="AC9" s="649"/>
      <c r="AD9" s="247"/>
      <c r="AE9" s="649"/>
      <c r="AF9" s="247"/>
      <c r="AG9" s="649"/>
      <c r="AH9" s="247"/>
      <c r="AI9" s="649"/>
      <c r="AJ9" s="247"/>
      <c r="AK9" s="649"/>
      <c r="AL9" s="247"/>
      <c r="AM9" s="649"/>
      <c r="AN9" s="247"/>
      <c r="AO9" s="649"/>
      <c r="AP9" s="247"/>
      <c r="AQ9" s="649"/>
      <c r="AR9" s="247"/>
      <c r="AS9" s="649"/>
      <c r="AT9" s="247"/>
      <c r="AU9" s="465">
        <f aca="true" t="shared" si="2" ref="AU9:AU40">SUM(S9,U9,W9,Y9,C9,E9,G9,I9,K9,M9,O9,Q9,AA9,AC9,AE9,AG9,AI9,AK9,AM9,AO9,AQ9,AS9)</f>
        <v>0</v>
      </c>
      <c r="AV9" s="466">
        <f t="shared" si="0"/>
        <v>0</v>
      </c>
      <c r="AW9" s="671" t="str">
        <f t="shared" si="1"/>
        <v>OK</v>
      </c>
      <c r="AX9" s="674">
        <f>'t1'!K9-'t3'!C9-'t3'!E9-'t3'!G9-'t3'!I9-'t3'!K9+'t3'!M9+'t3'!O9+'t3'!Q9</f>
        <v>0</v>
      </c>
      <c r="AY9" s="675">
        <f>'t1'!L9-'t3'!D9-'t3'!F9-'t3'!H9-'t3'!J9-'t3'!L9+'t3'!N9+'t3'!P9+'t3'!R9</f>
        <v>0</v>
      </c>
      <c r="AZ9" s="5">
        <f>'t1'!M9</f>
        <v>0</v>
      </c>
    </row>
    <row r="10" spans="1:52" ht="12.75" customHeight="1">
      <c r="A10" s="19" t="str">
        <f>'t1'!A10</f>
        <v>CAPITANO DI VASCELLO</v>
      </c>
      <c r="B10" s="141" t="str">
        <f>'t1'!B10</f>
        <v>0D0345</v>
      </c>
      <c r="C10" s="649"/>
      <c r="D10" s="247"/>
      <c r="E10" s="649"/>
      <c r="F10" s="247"/>
      <c r="G10" s="649"/>
      <c r="H10" s="247"/>
      <c r="I10" s="649"/>
      <c r="J10" s="247"/>
      <c r="K10" s="649"/>
      <c r="L10" s="247"/>
      <c r="M10" s="649"/>
      <c r="N10" s="247"/>
      <c r="O10" s="649"/>
      <c r="P10" s="247"/>
      <c r="Q10" s="649"/>
      <c r="R10" s="247"/>
      <c r="S10" s="649"/>
      <c r="T10" s="247"/>
      <c r="U10" s="649"/>
      <c r="V10" s="247"/>
      <c r="W10" s="649"/>
      <c r="X10" s="247"/>
      <c r="Y10" s="649"/>
      <c r="Z10" s="247"/>
      <c r="AA10" s="649"/>
      <c r="AB10" s="247"/>
      <c r="AC10" s="649"/>
      <c r="AD10" s="247"/>
      <c r="AE10" s="649"/>
      <c r="AF10" s="247"/>
      <c r="AG10" s="649"/>
      <c r="AH10" s="247"/>
      <c r="AI10" s="649"/>
      <c r="AJ10" s="247"/>
      <c r="AK10" s="649"/>
      <c r="AL10" s="247"/>
      <c r="AM10" s="649"/>
      <c r="AN10" s="247"/>
      <c r="AO10" s="649"/>
      <c r="AP10" s="247"/>
      <c r="AQ10" s="649"/>
      <c r="AR10" s="247"/>
      <c r="AS10" s="649"/>
      <c r="AT10" s="247"/>
      <c r="AU10" s="465">
        <f t="shared" si="2"/>
        <v>0</v>
      </c>
      <c r="AV10" s="466">
        <f t="shared" si="0"/>
        <v>0</v>
      </c>
      <c r="AW10" s="671" t="str">
        <f t="shared" si="1"/>
        <v>OK</v>
      </c>
      <c r="AX10" s="674">
        <f>'t1'!K10-'t3'!C10-'t3'!E10-'t3'!G10-'t3'!I10-'t3'!K10+'t3'!M10+'t3'!O10+'t3'!Q10</f>
        <v>0</v>
      </c>
      <c r="AY10" s="675">
        <f>'t1'!L10-'t3'!D10-'t3'!F10-'t3'!H10-'t3'!J10-'t3'!L10+'t3'!N10+'t3'!P10+'t3'!R10</f>
        <v>0</v>
      </c>
      <c r="AZ10" s="5">
        <f>'t1'!M10</f>
        <v>0</v>
      </c>
    </row>
    <row r="11" spans="1:52" ht="12.75" customHeight="1">
      <c r="A11" s="19" t="str">
        <f>'t1'!A11</f>
        <v>CAPITANO DI FREGATA + 23 ANNI</v>
      </c>
      <c r="B11" s="141" t="str">
        <f>'t1'!B11</f>
        <v>0D0563</v>
      </c>
      <c r="C11" s="649"/>
      <c r="D11" s="247"/>
      <c r="E11" s="649"/>
      <c r="F11" s="247"/>
      <c r="G11" s="649"/>
      <c r="H11" s="247"/>
      <c r="I11" s="649"/>
      <c r="J11" s="247"/>
      <c r="K11" s="649"/>
      <c r="L11" s="247"/>
      <c r="M11" s="649"/>
      <c r="N11" s="247"/>
      <c r="O11" s="649"/>
      <c r="P11" s="247"/>
      <c r="Q11" s="649"/>
      <c r="R11" s="247"/>
      <c r="S11" s="649"/>
      <c r="T11" s="247"/>
      <c r="U11" s="649"/>
      <c r="V11" s="247"/>
      <c r="W11" s="649"/>
      <c r="X11" s="247"/>
      <c r="Y11" s="649"/>
      <c r="Z11" s="247"/>
      <c r="AA11" s="649"/>
      <c r="AB11" s="247"/>
      <c r="AC11" s="649"/>
      <c r="AD11" s="247"/>
      <c r="AE11" s="649"/>
      <c r="AF11" s="247"/>
      <c r="AG11" s="649"/>
      <c r="AH11" s="247"/>
      <c r="AI11" s="649"/>
      <c r="AJ11" s="247"/>
      <c r="AK11" s="649"/>
      <c r="AL11" s="247"/>
      <c r="AM11" s="649"/>
      <c r="AN11" s="247"/>
      <c r="AO11" s="649"/>
      <c r="AP11" s="247"/>
      <c r="AQ11" s="649"/>
      <c r="AR11" s="247"/>
      <c r="AS11" s="649"/>
      <c r="AT11" s="247"/>
      <c r="AU11" s="465">
        <f t="shared" si="2"/>
        <v>0</v>
      </c>
      <c r="AV11" s="466">
        <f t="shared" si="0"/>
        <v>0</v>
      </c>
      <c r="AW11" s="671" t="str">
        <f t="shared" si="1"/>
        <v>OK</v>
      </c>
      <c r="AX11" s="674">
        <f>'t1'!K11-'t3'!C11-'t3'!E11-'t3'!G11-'t3'!I11-'t3'!K11+'t3'!M11+'t3'!O11+'t3'!Q11</f>
        <v>0</v>
      </c>
      <c r="AY11" s="675">
        <f>'t1'!L11-'t3'!D11-'t3'!F11-'t3'!H11-'t3'!J11-'t3'!L11+'t3'!N11+'t3'!P11+'t3'!R11</f>
        <v>0</v>
      </c>
      <c r="AZ11" s="5">
        <f>'t1'!M11</f>
        <v>0</v>
      </c>
    </row>
    <row r="12" spans="1:52" ht="12.75" customHeight="1">
      <c r="A12" s="19" t="str">
        <f>'t1'!A12</f>
        <v>CAPITANO DI FREGATA + 18 ANNI</v>
      </c>
      <c r="B12" s="141" t="str">
        <f>'t1'!B12</f>
        <v>0D0956</v>
      </c>
      <c r="C12" s="649"/>
      <c r="D12" s="247"/>
      <c r="E12" s="649"/>
      <c r="F12" s="247"/>
      <c r="G12" s="649"/>
      <c r="H12" s="247"/>
      <c r="I12" s="649"/>
      <c r="J12" s="247"/>
      <c r="K12" s="649"/>
      <c r="L12" s="247"/>
      <c r="M12" s="649"/>
      <c r="N12" s="247"/>
      <c r="O12" s="649"/>
      <c r="P12" s="247"/>
      <c r="Q12" s="649"/>
      <c r="R12" s="247"/>
      <c r="S12" s="649"/>
      <c r="T12" s="247"/>
      <c r="U12" s="649"/>
      <c r="V12" s="247"/>
      <c r="W12" s="649"/>
      <c r="X12" s="247"/>
      <c r="Y12" s="649"/>
      <c r="Z12" s="247"/>
      <c r="AA12" s="649"/>
      <c r="AB12" s="247"/>
      <c r="AC12" s="649"/>
      <c r="AD12" s="247"/>
      <c r="AE12" s="649"/>
      <c r="AF12" s="247"/>
      <c r="AG12" s="649"/>
      <c r="AH12" s="247"/>
      <c r="AI12" s="649"/>
      <c r="AJ12" s="247"/>
      <c r="AK12" s="649"/>
      <c r="AL12" s="247"/>
      <c r="AM12" s="649"/>
      <c r="AN12" s="247"/>
      <c r="AO12" s="649"/>
      <c r="AP12" s="247"/>
      <c r="AQ12" s="649"/>
      <c r="AR12" s="247"/>
      <c r="AS12" s="649"/>
      <c r="AT12" s="247"/>
      <c r="AU12" s="465">
        <f t="shared" si="2"/>
        <v>0</v>
      </c>
      <c r="AV12" s="466">
        <f t="shared" si="0"/>
        <v>0</v>
      </c>
      <c r="AW12" s="671" t="str">
        <f t="shared" si="1"/>
        <v>OK</v>
      </c>
      <c r="AX12" s="674">
        <f>'t1'!K12-'t3'!C12-'t3'!E12-'t3'!G12-'t3'!I12-'t3'!K12+'t3'!M12+'t3'!O12+'t3'!Q12</f>
        <v>0</v>
      </c>
      <c r="AY12" s="675">
        <f>'t1'!L12-'t3'!D12-'t3'!F12-'t3'!H12-'t3'!J12-'t3'!L12+'t3'!N12+'t3'!P12+'t3'!R12</f>
        <v>0</v>
      </c>
      <c r="AZ12" s="5">
        <f>'t1'!M12</f>
        <v>0</v>
      </c>
    </row>
    <row r="13" spans="1:52" ht="12.75" customHeight="1">
      <c r="A13" s="19" t="str">
        <f>'t1'!A13</f>
        <v>CAPITANO DI FREGATA + 13 ANNI</v>
      </c>
      <c r="B13" s="141" t="str">
        <f>'t1'!B13</f>
        <v>0D0564</v>
      </c>
      <c r="C13" s="649"/>
      <c r="D13" s="247"/>
      <c r="E13" s="649"/>
      <c r="F13" s="247"/>
      <c r="G13" s="649"/>
      <c r="H13" s="247"/>
      <c r="I13" s="649"/>
      <c r="J13" s="247"/>
      <c r="K13" s="649"/>
      <c r="L13" s="247"/>
      <c r="M13" s="649"/>
      <c r="N13" s="247"/>
      <c r="O13" s="649"/>
      <c r="P13" s="247"/>
      <c r="Q13" s="649"/>
      <c r="R13" s="247"/>
      <c r="S13" s="649"/>
      <c r="T13" s="247"/>
      <c r="U13" s="649"/>
      <c r="V13" s="247"/>
      <c r="W13" s="649"/>
      <c r="X13" s="247"/>
      <c r="Y13" s="649"/>
      <c r="Z13" s="247"/>
      <c r="AA13" s="649"/>
      <c r="AB13" s="247"/>
      <c r="AC13" s="649"/>
      <c r="AD13" s="247"/>
      <c r="AE13" s="649"/>
      <c r="AF13" s="247"/>
      <c r="AG13" s="649"/>
      <c r="AH13" s="247"/>
      <c r="AI13" s="649"/>
      <c r="AJ13" s="247"/>
      <c r="AK13" s="649"/>
      <c r="AL13" s="247"/>
      <c r="AM13" s="649"/>
      <c r="AN13" s="247"/>
      <c r="AO13" s="649"/>
      <c r="AP13" s="247"/>
      <c r="AQ13" s="649"/>
      <c r="AR13" s="247"/>
      <c r="AS13" s="649"/>
      <c r="AT13" s="247"/>
      <c r="AU13" s="465">
        <f t="shared" si="2"/>
        <v>0</v>
      </c>
      <c r="AV13" s="466">
        <f t="shared" si="0"/>
        <v>0</v>
      </c>
      <c r="AW13" s="671" t="str">
        <f t="shared" si="1"/>
        <v>OK</v>
      </c>
      <c r="AX13" s="674">
        <f>'t1'!K13-'t3'!C13-'t3'!E13-'t3'!G13-'t3'!I13-'t3'!K13+'t3'!M13+'t3'!O13+'t3'!Q13</f>
        <v>0</v>
      </c>
      <c r="AY13" s="675">
        <f>'t1'!L13-'t3'!D13-'t3'!F13-'t3'!H13-'t3'!J13-'t3'!L13+'t3'!N13+'t3'!P13+'t3'!R13</f>
        <v>0</v>
      </c>
      <c r="AZ13" s="5">
        <f>'t1'!M13</f>
        <v>0</v>
      </c>
    </row>
    <row r="14" spans="1:52" ht="12.75" customHeight="1">
      <c r="A14" s="19" t="str">
        <f>'t1'!A14</f>
        <v>CAPITANO DI CORVETTA + 23 ANNI</v>
      </c>
      <c r="B14" s="141" t="str">
        <f>'t1'!B14</f>
        <v>0D0566</v>
      </c>
      <c r="C14" s="649"/>
      <c r="D14" s="247"/>
      <c r="E14" s="649"/>
      <c r="F14" s="247"/>
      <c r="G14" s="649"/>
      <c r="H14" s="247"/>
      <c r="I14" s="649"/>
      <c r="J14" s="247"/>
      <c r="K14" s="649"/>
      <c r="L14" s="247"/>
      <c r="M14" s="649"/>
      <c r="N14" s="247"/>
      <c r="O14" s="649"/>
      <c r="P14" s="247"/>
      <c r="Q14" s="649"/>
      <c r="R14" s="247"/>
      <c r="S14" s="649"/>
      <c r="T14" s="247"/>
      <c r="U14" s="649"/>
      <c r="V14" s="247"/>
      <c r="W14" s="649"/>
      <c r="X14" s="247"/>
      <c r="Y14" s="649"/>
      <c r="Z14" s="247"/>
      <c r="AA14" s="649"/>
      <c r="AB14" s="247"/>
      <c r="AC14" s="649"/>
      <c r="AD14" s="247"/>
      <c r="AE14" s="649"/>
      <c r="AF14" s="247"/>
      <c r="AG14" s="649"/>
      <c r="AH14" s="247"/>
      <c r="AI14" s="649"/>
      <c r="AJ14" s="247"/>
      <c r="AK14" s="649"/>
      <c r="AL14" s="247"/>
      <c r="AM14" s="649"/>
      <c r="AN14" s="247"/>
      <c r="AO14" s="649"/>
      <c r="AP14" s="247"/>
      <c r="AQ14" s="649"/>
      <c r="AR14" s="247"/>
      <c r="AS14" s="649"/>
      <c r="AT14" s="247"/>
      <c r="AU14" s="465">
        <f t="shared" si="2"/>
        <v>0</v>
      </c>
      <c r="AV14" s="466">
        <f t="shared" si="0"/>
        <v>0</v>
      </c>
      <c r="AW14" s="671" t="str">
        <f t="shared" si="1"/>
        <v>OK</v>
      </c>
      <c r="AX14" s="674">
        <f>'t1'!K14-'t3'!C14-'t3'!E14-'t3'!G14-'t3'!I14-'t3'!K14+'t3'!M14+'t3'!O14+'t3'!Q14</f>
        <v>0</v>
      </c>
      <c r="AY14" s="675">
        <f>'t1'!L14-'t3'!D14-'t3'!F14-'t3'!H14-'t3'!J14-'t3'!L14+'t3'!N14+'t3'!P14+'t3'!R14</f>
        <v>0</v>
      </c>
      <c r="AZ14" s="5">
        <f>'t1'!M14</f>
        <v>0</v>
      </c>
    </row>
    <row r="15" spans="1:52" ht="12.75" customHeight="1">
      <c r="A15" s="19" t="str">
        <f>'t1'!A15</f>
        <v>CAPITANO DI CORVETTA + 13 ANNI</v>
      </c>
      <c r="B15" s="141" t="str">
        <f>'t1'!B15</f>
        <v>0D0567</v>
      </c>
      <c r="C15" s="649"/>
      <c r="D15" s="247"/>
      <c r="E15" s="649"/>
      <c r="F15" s="247"/>
      <c r="G15" s="649"/>
      <c r="H15" s="247"/>
      <c r="I15" s="649"/>
      <c r="J15" s="247"/>
      <c r="K15" s="649"/>
      <c r="L15" s="247"/>
      <c r="M15" s="649"/>
      <c r="N15" s="247"/>
      <c r="O15" s="649"/>
      <c r="P15" s="247"/>
      <c r="Q15" s="649"/>
      <c r="R15" s="247"/>
      <c r="S15" s="649"/>
      <c r="T15" s="247"/>
      <c r="U15" s="649"/>
      <c r="V15" s="247"/>
      <c r="W15" s="649"/>
      <c r="X15" s="247"/>
      <c r="Y15" s="649"/>
      <c r="Z15" s="247"/>
      <c r="AA15" s="649"/>
      <c r="AB15" s="247"/>
      <c r="AC15" s="649"/>
      <c r="AD15" s="247"/>
      <c r="AE15" s="649"/>
      <c r="AF15" s="247"/>
      <c r="AG15" s="649"/>
      <c r="AH15" s="247"/>
      <c r="AI15" s="649"/>
      <c r="AJ15" s="247"/>
      <c r="AK15" s="649"/>
      <c r="AL15" s="247"/>
      <c r="AM15" s="649"/>
      <c r="AN15" s="247"/>
      <c r="AO15" s="649"/>
      <c r="AP15" s="247"/>
      <c r="AQ15" s="649"/>
      <c r="AR15" s="247"/>
      <c r="AS15" s="649"/>
      <c r="AT15" s="247"/>
      <c r="AU15" s="465">
        <f t="shared" si="2"/>
        <v>0</v>
      </c>
      <c r="AV15" s="466">
        <f t="shared" si="0"/>
        <v>0</v>
      </c>
      <c r="AW15" s="671" t="str">
        <f t="shared" si="1"/>
        <v>OK</v>
      </c>
      <c r="AX15" s="674">
        <f>'t1'!K15-'t3'!C15-'t3'!E15-'t3'!G15-'t3'!I15-'t3'!K15+'t3'!M15+'t3'!O15+'t3'!Q15</f>
        <v>0</v>
      </c>
      <c r="AY15" s="675">
        <f>'t1'!L15-'t3'!D15-'t3'!F15-'t3'!H15-'t3'!J15-'t3'!L15+'t3'!N15+'t3'!P15+'t3'!R15</f>
        <v>0</v>
      </c>
      <c r="AZ15" s="5">
        <f>'t1'!M15</f>
        <v>0</v>
      </c>
    </row>
    <row r="16" spans="1:52" ht="12.75" customHeight="1">
      <c r="A16" s="19" t="str">
        <f>'t1'!A16</f>
        <v>CAPITANO DI FREGATA</v>
      </c>
      <c r="B16" s="141" t="str">
        <f>'t1'!B16</f>
        <v>019343</v>
      </c>
      <c r="C16" s="649"/>
      <c r="D16" s="247"/>
      <c r="E16" s="649"/>
      <c r="F16" s="247"/>
      <c r="G16" s="649"/>
      <c r="H16" s="247"/>
      <c r="I16" s="649"/>
      <c r="J16" s="247"/>
      <c r="K16" s="649"/>
      <c r="L16" s="247"/>
      <c r="M16" s="649"/>
      <c r="N16" s="247"/>
      <c r="O16" s="649"/>
      <c r="P16" s="247"/>
      <c r="Q16" s="649"/>
      <c r="R16" s="247"/>
      <c r="S16" s="649"/>
      <c r="T16" s="247"/>
      <c r="U16" s="649"/>
      <c r="V16" s="247"/>
      <c r="W16" s="649"/>
      <c r="X16" s="247"/>
      <c r="Y16" s="649"/>
      <c r="Z16" s="247"/>
      <c r="AA16" s="649"/>
      <c r="AB16" s="247"/>
      <c r="AC16" s="649"/>
      <c r="AD16" s="247"/>
      <c r="AE16" s="649"/>
      <c r="AF16" s="247"/>
      <c r="AG16" s="649"/>
      <c r="AH16" s="247"/>
      <c r="AI16" s="649"/>
      <c r="AJ16" s="247"/>
      <c r="AK16" s="649"/>
      <c r="AL16" s="247"/>
      <c r="AM16" s="649"/>
      <c r="AN16" s="247"/>
      <c r="AO16" s="649"/>
      <c r="AP16" s="247"/>
      <c r="AQ16" s="649"/>
      <c r="AR16" s="247"/>
      <c r="AS16" s="649"/>
      <c r="AT16" s="247"/>
      <c r="AU16" s="465">
        <f t="shared" si="2"/>
        <v>0</v>
      </c>
      <c r="AV16" s="466">
        <f t="shared" si="0"/>
        <v>0</v>
      </c>
      <c r="AW16" s="671" t="str">
        <f t="shared" si="1"/>
        <v>OK</v>
      </c>
      <c r="AX16" s="674">
        <f>'t1'!K16-'t3'!C16-'t3'!E16-'t3'!G16-'t3'!I16-'t3'!K16+'t3'!M16+'t3'!O16+'t3'!Q16</f>
        <v>0</v>
      </c>
      <c r="AY16" s="675">
        <f>'t1'!L16-'t3'!D16-'t3'!F16-'t3'!H16-'t3'!J16-'t3'!L16+'t3'!N16+'t3'!P16+'t3'!R16</f>
        <v>0</v>
      </c>
      <c r="AZ16" s="5">
        <f>'t1'!M16</f>
        <v>0</v>
      </c>
    </row>
    <row r="17" spans="1:52" ht="12.75" customHeight="1">
      <c r="A17" s="19" t="str">
        <f>'t1'!A17</f>
        <v>CAPITANO DI CORVETTA  CON 3 ANNI NEL GRADO</v>
      </c>
      <c r="B17" s="141" t="str">
        <f>'t1'!B17</f>
        <v>0D0957</v>
      </c>
      <c r="C17" s="649"/>
      <c r="D17" s="247"/>
      <c r="E17" s="649"/>
      <c r="F17" s="247"/>
      <c r="G17" s="649"/>
      <c r="H17" s="247"/>
      <c r="I17" s="649"/>
      <c r="J17" s="247"/>
      <c r="K17" s="649"/>
      <c r="L17" s="247"/>
      <c r="M17" s="649"/>
      <c r="N17" s="247"/>
      <c r="O17" s="649"/>
      <c r="P17" s="247"/>
      <c r="Q17" s="649"/>
      <c r="R17" s="247"/>
      <c r="S17" s="649"/>
      <c r="T17" s="247"/>
      <c r="U17" s="649"/>
      <c r="V17" s="247"/>
      <c r="W17" s="649"/>
      <c r="X17" s="247"/>
      <c r="Y17" s="649"/>
      <c r="Z17" s="247"/>
      <c r="AA17" s="649"/>
      <c r="AB17" s="247"/>
      <c r="AC17" s="649"/>
      <c r="AD17" s="247"/>
      <c r="AE17" s="649"/>
      <c r="AF17" s="247"/>
      <c r="AG17" s="649"/>
      <c r="AH17" s="247"/>
      <c r="AI17" s="649"/>
      <c r="AJ17" s="247"/>
      <c r="AK17" s="649"/>
      <c r="AL17" s="247"/>
      <c r="AM17" s="649"/>
      <c r="AN17" s="247"/>
      <c r="AO17" s="649"/>
      <c r="AP17" s="247"/>
      <c r="AQ17" s="649"/>
      <c r="AR17" s="247"/>
      <c r="AS17" s="649"/>
      <c r="AT17" s="247"/>
      <c r="AU17" s="465">
        <f t="shared" si="2"/>
        <v>0</v>
      </c>
      <c r="AV17" s="466">
        <f t="shared" si="0"/>
        <v>0</v>
      </c>
      <c r="AW17" s="671" t="str">
        <f t="shared" si="1"/>
        <v>OK</v>
      </c>
      <c r="AX17" s="674">
        <f>'t1'!K17-'t3'!C17-'t3'!E17-'t3'!G17-'t3'!I17-'t3'!K17+'t3'!M17+'t3'!O17+'t3'!Q17</f>
        <v>0</v>
      </c>
      <c r="AY17" s="675">
        <f>'t1'!L17-'t3'!D17-'t3'!F17-'t3'!H17-'t3'!J17-'t3'!L17+'t3'!N17+'t3'!P17+'t3'!R17</f>
        <v>0</v>
      </c>
      <c r="AZ17" s="5">
        <f>'t1'!M17</f>
        <v>0</v>
      </c>
    </row>
    <row r="18" spans="1:52" ht="12.75" customHeight="1">
      <c r="A18" s="19" t="str">
        <f>'t1'!A18</f>
        <v>CAPITANO DI CORVETTA</v>
      </c>
      <c r="B18" s="141" t="str">
        <f>'t1'!B18</f>
        <v>019341</v>
      </c>
      <c r="C18" s="649"/>
      <c r="D18" s="247"/>
      <c r="E18" s="649"/>
      <c r="F18" s="247"/>
      <c r="G18" s="649"/>
      <c r="H18" s="247"/>
      <c r="I18" s="649"/>
      <c r="J18" s="247"/>
      <c r="K18" s="649"/>
      <c r="L18" s="247"/>
      <c r="M18" s="649"/>
      <c r="N18" s="247"/>
      <c r="O18" s="649"/>
      <c r="P18" s="247"/>
      <c r="Q18" s="649"/>
      <c r="R18" s="247"/>
      <c r="S18" s="649"/>
      <c r="T18" s="247"/>
      <c r="U18" s="649"/>
      <c r="V18" s="247"/>
      <c r="W18" s="649"/>
      <c r="X18" s="247"/>
      <c r="Y18" s="649"/>
      <c r="Z18" s="247"/>
      <c r="AA18" s="649"/>
      <c r="AB18" s="247"/>
      <c r="AC18" s="649"/>
      <c r="AD18" s="247"/>
      <c r="AE18" s="649"/>
      <c r="AF18" s="247"/>
      <c r="AG18" s="649"/>
      <c r="AH18" s="247"/>
      <c r="AI18" s="649"/>
      <c r="AJ18" s="247"/>
      <c r="AK18" s="649"/>
      <c r="AL18" s="247"/>
      <c r="AM18" s="649"/>
      <c r="AN18" s="247"/>
      <c r="AO18" s="649"/>
      <c r="AP18" s="247"/>
      <c r="AQ18" s="649"/>
      <c r="AR18" s="247"/>
      <c r="AS18" s="649"/>
      <c r="AT18" s="247"/>
      <c r="AU18" s="465">
        <f t="shared" si="2"/>
        <v>0</v>
      </c>
      <c r="AV18" s="466">
        <f t="shared" si="0"/>
        <v>0</v>
      </c>
      <c r="AW18" s="671" t="str">
        <f t="shared" si="1"/>
        <v>OK</v>
      </c>
      <c r="AX18" s="674">
        <f>'t1'!K18-'t3'!C18-'t3'!E18-'t3'!G18-'t3'!I18-'t3'!K18+'t3'!M18+'t3'!O18+'t3'!Q18</f>
        <v>0</v>
      </c>
      <c r="AY18" s="675">
        <f>'t1'!L18-'t3'!D18-'t3'!F18-'t3'!H18-'t3'!J18-'t3'!L18+'t3'!N18+'t3'!P18+'t3'!R18</f>
        <v>0</v>
      </c>
      <c r="AZ18" s="5">
        <f>'t1'!M18</f>
        <v>0</v>
      </c>
    </row>
    <row r="19" spans="1:52" ht="12.75" customHeight="1">
      <c r="A19" s="19" t="str">
        <f>'t1'!A19</f>
        <v>TENENTE DI VASCELLO + 10 ANNI</v>
      </c>
      <c r="B19" s="141" t="str">
        <f>'t1'!B19</f>
        <v>018958</v>
      </c>
      <c r="C19" s="649"/>
      <c r="D19" s="247"/>
      <c r="E19" s="649"/>
      <c r="F19" s="247"/>
      <c r="G19" s="649"/>
      <c r="H19" s="247"/>
      <c r="I19" s="649"/>
      <c r="J19" s="247"/>
      <c r="K19" s="649"/>
      <c r="L19" s="247"/>
      <c r="M19" s="649"/>
      <c r="N19" s="247"/>
      <c r="O19" s="649"/>
      <c r="P19" s="247"/>
      <c r="Q19" s="649"/>
      <c r="R19" s="247"/>
      <c r="S19" s="649"/>
      <c r="T19" s="247"/>
      <c r="U19" s="649"/>
      <c r="V19" s="247"/>
      <c r="W19" s="649"/>
      <c r="X19" s="247"/>
      <c r="Y19" s="649"/>
      <c r="Z19" s="247"/>
      <c r="AA19" s="649"/>
      <c r="AB19" s="247"/>
      <c r="AC19" s="649"/>
      <c r="AD19" s="247"/>
      <c r="AE19" s="649"/>
      <c r="AF19" s="247"/>
      <c r="AG19" s="649"/>
      <c r="AH19" s="247"/>
      <c r="AI19" s="649"/>
      <c r="AJ19" s="247"/>
      <c r="AK19" s="649"/>
      <c r="AL19" s="247"/>
      <c r="AM19" s="649"/>
      <c r="AN19" s="247"/>
      <c r="AO19" s="649"/>
      <c r="AP19" s="247"/>
      <c r="AQ19" s="649"/>
      <c r="AR19" s="247"/>
      <c r="AS19" s="649"/>
      <c r="AT19" s="247"/>
      <c r="AU19" s="465">
        <f t="shared" si="2"/>
        <v>0</v>
      </c>
      <c r="AV19" s="466">
        <f t="shared" si="0"/>
        <v>0</v>
      </c>
      <c r="AW19" s="671" t="str">
        <f t="shared" si="1"/>
        <v>OK</v>
      </c>
      <c r="AX19" s="674">
        <f>'t1'!K19-'t3'!C19-'t3'!E19-'t3'!G19-'t3'!I19-'t3'!K19+'t3'!M19+'t3'!O19+'t3'!Q19</f>
        <v>0</v>
      </c>
      <c r="AY19" s="675">
        <f>'t1'!L19-'t3'!D19-'t3'!F19-'t3'!H19-'t3'!J19-'t3'!L19+'t3'!N19+'t3'!P19+'t3'!R19</f>
        <v>0</v>
      </c>
      <c r="AZ19" s="5">
        <f>'t1'!M19</f>
        <v>0</v>
      </c>
    </row>
    <row r="20" spans="1:52" ht="12.75" customHeight="1">
      <c r="A20" s="19" t="str">
        <f>'t1'!A20</f>
        <v>TENENTE DI VASCELLO</v>
      </c>
      <c r="B20" s="141" t="str">
        <f>'t1'!B20</f>
        <v>018354</v>
      </c>
      <c r="C20" s="650"/>
      <c r="D20" s="651"/>
      <c r="E20" s="650"/>
      <c r="F20" s="651"/>
      <c r="G20" s="650"/>
      <c r="H20" s="651"/>
      <c r="I20" s="650"/>
      <c r="J20" s="651"/>
      <c r="K20" s="650"/>
      <c r="L20" s="651"/>
      <c r="M20" s="650"/>
      <c r="N20" s="651"/>
      <c r="O20" s="650"/>
      <c r="P20" s="651"/>
      <c r="Q20" s="650"/>
      <c r="R20" s="651"/>
      <c r="S20" s="650"/>
      <c r="T20" s="651"/>
      <c r="U20" s="650"/>
      <c r="V20" s="247"/>
      <c r="W20" s="649"/>
      <c r="X20" s="247"/>
      <c r="Y20" s="649"/>
      <c r="Z20" s="247"/>
      <c r="AA20" s="649"/>
      <c r="AB20" s="247"/>
      <c r="AC20" s="649"/>
      <c r="AD20" s="247"/>
      <c r="AE20" s="649"/>
      <c r="AF20" s="247"/>
      <c r="AG20" s="649"/>
      <c r="AH20" s="247"/>
      <c r="AI20" s="649"/>
      <c r="AJ20" s="247"/>
      <c r="AK20" s="649"/>
      <c r="AL20" s="247"/>
      <c r="AM20" s="649"/>
      <c r="AN20" s="247"/>
      <c r="AO20" s="649"/>
      <c r="AP20" s="247"/>
      <c r="AQ20" s="649"/>
      <c r="AR20" s="247"/>
      <c r="AS20" s="649"/>
      <c r="AT20" s="247"/>
      <c r="AU20" s="465">
        <f t="shared" si="2"/>
        <v>0</v>
      </c>
      <c r="AV20" s="466">
        <f t="shared" si="0"/>
        <v>0</v>
      </c>
      <c r="AW20" s="671" t="str">
        <f t="shared" si="1"/>
        <v>OK</v>
      </c>
      <c r="AX20" s="674">
        <f>'t1'!K20-'t3'!C20-'t3'!E20-'t3'!G20-'t3'!I20-'t3'!K20+'t3'!M20+'t3'!O20+'t3'!Q20</f>
        <v>0</v>
      </c>
      <c r="AY20" s="675">
        <f>'t1'!L20-'t3'!D20-'t3'!F20-'t3'!H20-'t3'!J20-'t3'!L20+'t3'!N20+'t3'!P20+'t3'!R20</f>
        <v>0</v>
      </c>
      <c r="AZ20" s="5">
        <f>'t1'!M20</f>
        <v>0</v>
      </c>
    </row>
    <row r="21" spans="1:52" ht="12.75" customHeight="1">
      <c r="A21" s="19" t="str">
        <f>'t1'!A21</f>
        <v>SOTTOTENENTE DI VASCELLO</v>
      </c>
      <c r="B21" s="141" t="str">
        <f>'t1'!B21</f>
        <v>018338</v>
      </c>
      <c r="C21" s="652"/>
      <c r="D21" s="251"/>
      <c r="E21" s="652"/>
      <c r="F21" s="251"/>
      <c r="G21" s="652"/>
      <c r="H21" s="251"/>
      <c r="I21" s="652"/>
      <c r="J21" s="251"/>
      <c r="K21" s="652"/>
      <c r="L21" s="251"/>
      <c r="M21" s="652"/>
      <c r="N21" s="251"/>
      <c r="O21" s="652"/>
      <c r="P21" s="251"/>
      <c r="Q21" s="652"/>
      <c r="R21" s="251"/>
      <c r="S21" s="652"/>
      <c r="T21" s="251"/>
      <c r="U21" s="652"/>
      <c r="V21" s="247"/>
      <c r="W21" s="649"/>
      <c r="X21" s="247"/>
      <c r="Y21" s="649"/>
      <c r="Z21" s="247"/>
      <c r="AA21" s="649"/>
      <c r="AB21" s="247"/>
      <c r="AC21" s="649"/>
      <c r="AD21" s="247"/>
      <c r="AE21" s="649"/>
      <c r="AF21" s="247"/>
      <c r="AG21" s="649"/>
      <c r="AH21" s="247"/>
      <c r="AI21" s="649"/>
      <c r="AJ21" s="247"/>
      <c r="AK21" s="649"/>
      <c r="AL21" s="247"/>
      <c r="AM21" s="649"/>
      <c r="AN21" s="247"/>
      <c r="AO21" s="649"/>
      <c r="AP21" s="247"/>
      <c r="AQ21" s="649"/>
      <c r="AR21" s="247"/>
      <c r="AS21" s="649"/>
      <c r="AT21" s="247"/>
      <c r="AU21" s="465">
        <f t="shared" si="2"/>
        <v>0</v>
      </c>
      <c r="AV21" s="466">
        <f t="shared" si="0"/>
        <v>0</v>
      </c>
      <c r="AW21" s="671" t="str">
        <f t="shared" si="1"/>
        <v>OK</v>
      </c>
      <c r="AX21" s="674">
        <f>'t1'!K21-'t3'!C21-'t3'!E21-'t3'!G21-'t3'!I21-'t3'!K21+'t3'!M21+'t3'!O21+'t3'!Q21</f>
        <v>0</v>
      </c>
      <c r="AY21" s="675">
        <f>'t1'!L21-'t3'!D21-'t3'!F21-'t3'!H21-'t3'!J21-'t3'!L21+'t3'!N21+'t3'!P21+'t3'!R21</f>
        <v>0</v>
      </c>
      <c r="AZ21" s="5">
        <f>'t1'!M21</f>
        <v>0</v>
      </c>
    </row>
    <row r="22" spans="1:52" ht="12.75" customHeight="1">
      <c r="A22" s="19" t="str">
        <f>'t1'!A22</f>
        <v>GUARDIAMARINA</v>
      </c>
      <c r="B22" s="141" t="str">
        <f>'t1'!B22</f>
        <v>017335</v>
      </c>
      <c r="C22" s="649"/>
      <c r="D22" s="247"/>
      <c r="E22" s="649"/>
      <c r="F22" s="247"/>
      <c r="G22" s="649"/>
      <c r="H22" s="247"/>
      <c r="I22" s="649"/>
      <c r="J22" s="247"/>
      <c r="K22" s="649"/>
      <c r="L22" s="247"/>
      <c r="M22" s="649"/>
      <c r="N22" s="247"/>
      <c r="O22" s="649"/>
      <c r="P22" s="247"/>
      <c r="Q22" s="649"/>
      <c r="R22" s="247"/>
      <c r="S22" s="649"/>
      <c r="T22" s="247"/>
      <c r="U22" s="649"/>
      <c r="V22" s="247"/>
      <c r="W22" s="649"/>
      <c r="X22" s="247"/>
      <c r="Y22" s="649"/>
      <c r="Z22" s="247"/>
      <c r="AA22" s="649"/>
      <c r="AB22" s="247"/>
      <c r="AC22" s="649"/>
      <c r="AD22" s="247"/>
      <c r="AE22" s="649"/>
      <c r="AF22" s="247"/>
      <c r="AG22" s="649"/>
      <c r="AH22" s="247"/>
      <c r="AI22" s="649"/>
      <c r="AJ22" s="247"/>
      <c r="AK22" s="649"/>
      <c r="AL22" s="247"/>
      <c r="AM22" s="649"/>
      <c r="AN22" s="247"/>
      <c r="AO22" s="649"/>
      <c r="AP22" s="247"/>
      <c r="AQ22" s="649"/>
      <c r="AR22" s="247"/>
      <c r="AS22" s="649"/>
      <c r="AT22" s="247"/>
      <c r="AU22" s="465">
        <f t="shared" si="2"/>
        <v>0</v>
      </c>
      <c r="AV22" s="466">
        <f t="shared" si="0"/>
        <v>0</v>
      </c>
      <c r="AW22" s="671" t="str">
        <f t="shared" si="1"/>
        <v>OK</v>
      </c>
      <c r="AX22" s="674">
        <f>'t1'!K22-'t3'!C22-'t3'!E22-'t3'!G22-'t3'!I22-'t3'!K22+'t3'!M22+'t3'!O22+'t3'!Q22</f>
        <v>0</v>
      </c>
      <c r="AY22" s="675">
        <f>'t1'!L22-'t3'!D22-'t3'!F22-'t3'!H22-'t3'!J22-'t3'!L22+'t3'!N22+'t3'!P22+'t3'!R22</f>
        <v>0</v>
      </c>
      <c r="AZ22" s="5">
        <f>'t1'!M22</f>
        <v>0</v>
      </c>
    </row>
    <row r="23" spans="1:52" ht="12.75" customHeight="1">
      <c r="A23" s="19" t="str">
        <f>'t1'!A23</f>
        <v>PRIMO LUOGOTENENTE</v>
      </c>
      <c r="B23" s="141" t="str">
        <f>'t1'!B23</f>
        <v>017938</v>
      </c>
      <c r="C23" s="649"/>
      <c r="D23" s="247"/>
      <c r="E23" s="649"/>
      <c r="F23" s="247"/>
      <c r="G23" s="649"/>
      <c r="H23" s="247"/>
      <c r="I23" s="649"/>
      <c r="J23" s="247"/>
      <c r="K23" s="649"/>
      <c r="L23" s="247"/>
      <c r="M23" s="649"/>
      <c r="N23" s="247"/>
      <c r="O23" s="649"/>
      <c r="P23" s="247"/>
      <c r="Q23" s="649"/>
      <c r="R23" s="247"/>
      <c r="S23" s="649"/>
      <c r="T23" s="247"/>
      <c r="U23" s="649"/>
      <c r="V23" s="247"/>
      <c r="W23" s="649"/>
      <c r="X23" s="247"/>
      <c r="Y23" s="649"/>
      <c r="Z23" s="247"/>
      <c r="AA23" s="649"/>
      <c r="AB23" s="247"/>
      <c r="AC23" s="649"/>
      <c r="AD23" s="247"/>
      <c r="AE23" s="649"/>
      <c r="AF23" s="247"/>
      <c r="AG23" s="649"/>
      <c r="AH23" s="247"/>
      <c r="AI23" s="649"/>
      <c r="AJ23" s="247"/>
      <c r="AK23" s="649"/>
      <c r="AL23" s="247"/>
      <c r="AM23" s="649"/>
      <c r="AN23" s="247"/>
      <c r="AO23" s="649"/>
      <c r="AP23" s="247"/>
      <c r="AQ23" s="649"/>
      <c r="AR23" s="247"/>
      <c r="AS23" s="649"/>
      <c r="AT23" s="247"/>
      <c r="AU23" s="465">
        <f t="shared" si="2"/>
        <v>0</v>
      </c>
      <c r="AV23" s="466">
        <f t="shared" si="0"/>
        <v>0</v>
      </c>
      <c r="AW23" s="671" t="str">
        <f t="shared" si="1"/>
        <v>OK</v>
      </c>
      <c r="AX23" s="674">
        <f>'t1'!K23-'t3'!C23-'t3'!E23-'t3'!G23-'t3'!I23-'t3'!K23+'t3'!M23+'t3'!O23+'t3'!Q23</f>
        <v>0</v>
      </c>
      <c r="AY23" s="675">
        <f>'t1'!L23-'t3'!D23-'t3'!F23-'t3'!H23-'t3'!J23-'t3'!L23+'t3'!N23+'t3'!P23+'t3'!R23</f>
        <v>0</v>
      </c>
      <c r="AZ23" s="5">
        <f>'t1'!M23</f>
        <v>0</v>
      </c>
    </row>
    <row r="24" spans="1:52" ht="12.75" customHeight="1">
      <c r="A24" s="19" t="str">
        <f>'t1'!A24</f>
        <v>LUOGOTENENTE</v>
      </c>
      <c r="B24" s="141" t="str">
        <f>'t1'!B24</f>
        <v>017830</v>
      </c>
      <c r="C24" s="649"/>
      <c r="D24" s="247"/>
      <c r="E24" s="649"/>
      <c r="F24" s="247"/>
      <c r="G24" s="649"/>
      <c r="H24" s="247"/>
      <c r="I24" s="649"/>
      <c r="J24" s="247"/>
      <c r="K24" s="649"/>
      <c r="L24" s="247"/>
      <c r="M24" s="649"/>
      <c r="N24" s="247"/>
      <c r="O24" s="649"/>
      <c r="P24" s="247"/>
      <c r="Q24" s="649"/>
      <c r="R24" s="247"/>
      <c r="S24" s="649"/>
      <c r="T24" s="247"/>
      <c r="U24" s="649"/>
      <c r="V24" s="247"/>
      <c r="W24" s="649"/>
      <c r="X24" s="247"/>
      <c r="Y24" s="649"/>
      <c r="Z24" s="247"/>
      <c r="AA24" s="649"/>
      <c r="AB24" s="247"/>
      <c r="AC24" s="649"/>
      <c r="AD24" s="247"/>
      <c r="AE24" s="649"/>
      <c r="AF24" s="247"/>
      <c r="AG24" s="649"/>
      <c r="AH24" s="247"/>
      <c r="AI24" s="649"/>
      <c r="AJ24" s="247"/>
      <c r="AK24" s="649"/>
      <c r="AL24" s="247"/>
      <c r="AM24" s="649"/>
      <c r="AN24" s="247"/>
      <c r="AO24" s="649"/>
      <c r="AP24" s="247"/>
      <c r="AQ24" s="649"/>
      <c r="AR24" s="247"/>
      <c r="AS24" s="649"/>
      <c r="AT24" s="247"/>
      <c r="AU24" s="465">
        <f t="shared" si="2"/>
        <v>0</v>
      </c>
      <c r="AV24" s="466">
        <f t="shared" si="0"/>
        <v>0</v>
      </c>
      <c r="AW24" s="671" t="str">
        <f t="shared" si="1"/>
        <v>OK</v>
      </c>
      <c r="AX24" s="674">
        <f>'t1'!K24-'t3'!C24-'t3'!E24-'t3'!G24-'t3'!I24-'t3'!K24+'t3'!M24+'t3'!O24+'t3'!Q24</f>
        <v>0</v>
      </c>
      <c r="AY24" s="675">
        <f>'t1'!L24-'t3'!D24-'t3'!F24-'t3'!H24-'t3'!J24-'t3'!L24+'t3'!N24+'t3'!P24+'t3'!R24</f>
        <v>0</v>
      </c>
      <c r="AZ24" s="5">
        <f>'t1'!M24</f>
        <v>0</v>
      </c>
    </row>
    <row r="25" spans="1:52" ht="12.75" customHeight="1">
      <c r="A25" s="19" t="str">
        <f>'t1'!A25</f>
        <v>PRIMO MARESCIALLO CON 8 ANNI NEL GRADO</v>
      </c>
      <c r="B25" s="141" t="str">
        <f>'t1'!B25</f>
        <v>017834</v>
      </c>
      <c r="C25" s="649"/>
      <c r="D25" s="247"/>
      <c r="E25" s="649"/>
      <c r="F25" s="247"/>
      <c r="G25" s="649"/>
      <c r="H25" s="247"/>
      <c r="I25" s="649"/>
      <c r="J25" s="247"/>
      <c r="K25" s="649"/>
      <c r="L25" s="247"/>
      <c r="M25" s="649"/>
      <c r="N25" s="247"/>
      <c r="O25" s="649"/>
      <c r="P25" s="247"/>
      <c r="Q25" s="649"/>
      <c r="R25" s="247"/>
      <c r="S25" s="649"/>
      <c r="T25" s="247"/>
      <c r="U25" s="649"/>
      <c r="V25" s="247"/>
      <c r="W25" s="649"/>
      <c r="X25" s="247"/>
      <c r="Y25" s="649"/>
      <c r="Z25" s="247"/>
      <c r="AA25" s="649"/>
      <c r="AB25" s="247"/>
      <c r="AC25" s="649"/>
      <c r="AD25" s="247"/>
      <c r="AE25" s="649"/>
      <c r="AF25" s="247"/>
      <c r="AG25" s="649"/>
      <c r="AH25" s="247"/>
      <c r="AI25" s="649"/>
      <c r="AJ25" s="247"/>
      <c r="AK25" s="649"/>
      <c r="AL25" s="247"/>
      <c r="AM25" s="649"/>
      <c r="AN25" s="247"/>
      <c r="AO25" s="649"/>
      <c r="AP25" s="247"/>
      <c r="AQ25" s="649"/>
      <c r="AR25" s="247"/>
      <c r="AS25" s="649"/>
      <c r="AT25" s="247"/>
      <c r="AU25" s="465">
        <f t="shared" si="2"/>
        <v>0</v>
      </c>
      <c r="AV25" s="466">
        <f t="shared" si="0"/>
        <v>0</v>
      </c>
      <c r="AW25" s="671" t="str">
        <f t="shared" si="1"/>
        <v>OK</v>
      </c>
      <c r="AX25" s="674">
        <f>'t1'!K25-'t3'!C25-'t3'!E25-'t3'!G25-'t3'!I25-'t3'!K25+'t3'!M25+'t3'!O25+'t3'!Q25</f>
        <v>0</v>
      </c>
      <c r="AY25" s="675">
        <f>'t1'!L25-'t3'!D25-'t3'!F25-'t3'!H25-'t3'!J25-'t3'!L25+'t3'!N25+'t3'!P25+'t3'!R25</f>
        <v>0</v>
      </c>
      <c r="AZ25" s="5">
        <f>'t1'!M25</f>
        <v>0</v>
      </c>
    </row>
    <row r="26" spans="1:52" ht="12.75" customHeight="1">
      <c r="A26" s="19" t="str">
        <f>'t1'!A26</f>
        <v>PRIMO MARESCIALLO</v>
      </c>
      <c r="B26" s="141" t="str">
        <f>'t1'!B26</f>
        <v>017556</v>
      </c>
      <c r="C26" s="649"/>
      <c r="D26" s="247"/>
      <c r="E26" s="649"/>
      <c r="F26" s="247"/>
      <c r="G26" s="649"/>
      <c r="H26" s="247"/>
      <c r="I26" s="649"/>
      <c r="J26" s="247"/>
      <c r="K26" s="649"/>
      <c r="L26" s="247"/>
      <c r="M26" s="649"/>
      <c r="N26" s="247"/>
      <c r="O26" s="649"/>
      <c r="P26" s="247"/>
      <c r="Q26" s="649"/>
      <c r="R26" s="247"/>
      <c r="S26" s="649"/>
      <c r="T26" s="247"/>
      <c r="U26" s="649"/>
      <c r="V26" s="247"/>
      <c r="W26" s="649"/>
      <c r="X26" s="247"/>
      <c r="Y26" s="649"/>
      <c r="Z26" s="247"/>
      <c r="AA26" s="649"/>
      <c r="AB26" s="247"/>
      <c r="AC26" s="649"/>
      <c r="AD26" s="247"/>
      <c r="AE26" s="649"/>
      <c r="AF26" s="247"/>
      <c r="AG26" s="649"/>
      <c r="AH26" s="247"/>
      <c r="AI26" s="649"/>
      <c r="AJ26" s="247"/>
      <c r="AK26" s="649"/>
      <c r="AL26" s="247"/>
      <c r="AM26" s="649"/>
      <c r="AN26" s="247"/>
      <c r="AO26" s="649"/>
      <c r="AP26" s="247"/>
      <c r="AQ26" s="649"/>
      <c r="AR26" s="247"/>
      <c r="AS26" s="649"/>
      <c r="AT26" s="247"/>
      <c r="AU26" s="465">
        <f t="shared" si="2"/>
        <v>0</v>
      </c>
      <c r="AV26" s="466">
        <f t="shared" si="0"/>
        <v>0</v>
      </c>
      <c r="AW26" s="671" t="str">
        <f t="shared" si="1"/>
        <v>OK</v>
      </c>
      <c r="AX26" s="674">
        <f>'t1'!K26-'t3'!C26-'t3'!E26-'t3'!G26-'t3'!I26-'t3'!K26+'t3'!M26+'t3'!O26+'t3'!Q26</f>
        <v>0</v>
      </c>
      <c r="AY26" s="675">
        <f>'t1'!L26-'t3'!D26-'t3'!F26-'t3'!H26-'t3'!J26-'t3'!L26+'t3'!N26+'t3'!P26+'t3'!R26</f>
        <v>0</v>
      </c>
      <c r="AZ26" s="5">
        <f>'t1'!M26</f>
        <v>0</v>
      </c>
    </row>
    <row r="27" spans="1:52" ht="12.75" customHeight="1">
      <c r="A27" s="19" t="str">
        <f>'t1'!A27</f>
        <v>CAPO DI I CLASSE CON 10 ANNI</v>
      </c>
      <c r="B27" s="141" t="str">
        <f>'t1'!B27</f>
        <v>016C10</v>
      </c>
      <c r="C27" s="649"/>
      <c r="D27" s="247"/>
      <c r="E27" s="649"/>
      <c r="F27" s="247"/>
      <c r="G27" s="649"/>
      <c r="H27" s="247"/>
      <c r="I27" s="649"/>
      <c r="J27" s="247"/>
      <c r="K27" s="649"/>
      <c r="L27" s="247"/>
      <c r="M27" s="649"/>
      <c r="N27" s="247"/>
      <c r="O27" s="649"/>
      <c r="P27" s="247"/>
      <c r="Q27" s="649"/>
      <c r="R27" s="247"/>
      <c r="S27" s="649"/>
      <c r="T27" s="247"/>
      <c r="U27" s="649"/>
      <c r="V27" s="247"/>
      <c r="W27" s="649"/>
      <c r="X27" s="247"/>
      <c r="Y27" s="649"/>
      <c r="Z27" s="247"/>
      <c r="AA27" s="649"/>
      <c r="AB27" s="247"/>
      <c r="AC27" s="649"/>
      <c r="AD27" s="247"/>
      <c r="AE27" s="649"/>
      <c r="AF27" s="247"/>
      <c r="AG27" s="649"/>
      <c r="AH27" s="247"/>
      <c r="AI27" s="649"/>
      <c r="AJ27" s="247"/>
      <c r="AK27" s="649"/>
      <c r="AL27" s="247"/>
      <c r="AM27" s="649"/>
      <c r="AN27" s="247"/>
      <c r="AO27" s="649"/>
      <c r="AP27" s="247"/>
      <c r="AQ27" s="649"/>
      <c r="AR27" s="247"/>
      <c r="AS27" s="649"/>
      <c r="AT27" s="247"/>
      <c r="AU27" s="465">
        <f t="shared" si="2"/>
        <v>0</v>
      </c>
      <c r="AV27" s="466">
        <f t="shared" si="0"/>
        <v>0</v>
      </c>
      <c r="AW27" s="671" t="str">
        <f t="shared" si="1"/>
        <v>OK</v>
      </c>
      <c r="AX27" s="674">
        <f>'t1'!K27-'t3'!C27-'t3'!E27-'t3'!G27-'t3'!I27-'t3'!K27+'t3'!M27+'t3'!O27+'t3'!Q27</f>
        <v>0</v>
      </c>
      <c r="AY27" s="675">
        <f>'t1'!L27-'t3'!D27-'t3'!F27-'t3'!H27-'t3'!J27-'t3'!L27+'t3'!N27+'t3'!P27+'t3'!R27</f>
        <v>0</v>
      </c>
      <c r="AZ27" s="5">
        <f>'t1'!M27</f>
        <v>0</v>
      </c>
    </row>
    <row r="28" spans="1:52" ht="12.75" customHeight="1">
      <c r="A28" s="19" t="str">
        <f>'t1'!A28</f>
        <v>CAPO DI I CLASSE</v>
      </c>
      <c r="B28" s="141" t="str">
        <f>'t1'!B28</f>
        <v>016332</v>
      </c>
      <c r="C28" s="649"/>
      <c r="D28" s="247"/>
      <c r="E28" s="649"/>
      <c r="F28" s="247"/>
      <c r="G28" s="649"/>
      <c r="H28" s="247"/>
      <c r="I28" s="649"/>
      <c r="J28" s="247"/>
      <c r="K28" s="649"/>
      <c r="L28" s="247"/>
      <c r="M28" s="649"/>
      <c r="N28" s="247"/>
      <c r="O28" s="649"/>
      <c r="P28" s="247"/>
      <c r="Q28" s="649"/>
      <c r="R28" s="247"/>
      <c r="S28" s="649"/>
      <c r="T28" s="247"/>
      <c r="U28" s="649"/>
      <c r="V28" s="247"/>
      <c r="W28" s="649"/>
      <c r="X28" s="247"/>
      <c r="Y28" s="649"/>
      <c r="Z28" s="247"/>
      <c r="AA28" s="649"/>
      <c r="AB28" s="247"/>
      <c r="AC28" s="649"/>
      <c r="AD28" s="247"/>
      <c r="AE28" s="649"/>
      <c r="AF28" s="247"/>
      <c r="AG28" s="649"/>
      <c r="AH28" s="247"/>
      <c r="AI28" s="649"/>
      <c r="AJ28" s="247"/>
      <c r="AK28" s="649"/>
      <c r="AL28" s="247"/>
      <c r="AM28" s="649"/>
      <c r="AN28" s="247"/>
      <c r="AO28" s="649"/>
      <c r="AP28" s="247"/>
      <c r="AQ28" s="649"/>
      <c r="AR28" s="247"/>
      <c r="AS28" s="649"/>
      <c r="AT28" s="247"/>
      <c r="AU28" s="465">
        <f t="shared" si="2"/>
        <v>0</v>
      </c>
      <c r="AV28" s="466">
        <f t="shared" si="0"/>
        <v>0</v>
      </c>
      <c r="AW28" s="671" t="str">
        <f t="shared" si="1"/>
        <v>OK</v>
      </c>
      <c r="AX28" s="674">
        <f>'t1'!K28-'t3'!C28-'t3'!E28-'t3'!G28-'t3'!I28-'t3'!K28+'t3'!M28+'t3'!O28+'t3'!Q28</f>
        <v>0</v>
      </c>
      <c r="AY28" s="675">
        <f>'t1'!L28-'t3'!D28-'t3'!F28-'t3'!H28-'t3'!J28-'t3'!L28+'t3'!N28+'t3'!P28+'t3'!R28</f>
        <v>0</v>
      </c>
      <c r="AZ28" s="5">
        <f>'t1'!M28</f>
        <v>0</v>
      </c>
    </row>
    <row r="29" spans="1:52" ht="12.75" customHeight="1">
      <c r="A29" s="19" t="str">
        <f>'t1'!A29</f>
        <v>CAPO DI II CLASSE</v>
      </c>
      <c r="B29" s="141" t="str">
        <f>'t1'!B29</f>
        <v>015347</v>
      </c>
      <c r="C29" s="649"/>
      <c r="D29" s="247"/>
      <c r="E29" s="649"/>
      <c r="F29" s="247"/>
      <c r="G29" s="649"/>
      <c r="H29" s="247"/>
      <c r="I29" s="649"/>
      <c r="J29" s="247"/>
      <c r="K29" s="649"/>
      <c r="L29" s="247"/>
      <c r="M29" s="649"/>
      <c r="N29" s="247"/>
      <c r="O29" s="649"/>
      <c r="P29" s="247"/>
      <c r="Q29" s="649"/>
      <c r="R29" s="247"/>
      <c r="S29" s="649"/>
      <c r="T29" s="247"/>
      <c r="U29" s="649"/>
      <c r="V29" s="247"/>
      <c r="W29" s="649"/>
      <c r="X29" s="247"/>
      <c r="Y29" s="649"/>
      <c r="Z29" s="247"/>
      <c r="AA29" s="649"/>
      <c r="AB29" s="247"/>
      <c r="AC29" s="649"/>
      <c r="AD29" s="247"/>
      <c r="AE29" s="649"/>
      <c r="AF29" s="247"/>
      <c r="AG29" s="649"/>
      <c r="AH29" s="247"/>
      <c r="AI29" s="649"/>
      <c r="AJ29" s="247"/>
      <c r="AK29" s="649"/>
      <c r="AL29" s="247"/>
      <c r="AM29" s="649"/>
      <c r="AN29" s="247"/>
      <c r="AO29" s="649"/>
      <c r="AP29" s="247"/>
      <c r="AQ29" s="649"/>
      <c r="AR29" s="247"/>
      <c r="AS29" s="649"/>
      <c r="AT29" s="247"/>
      <c r="AU29" s="465">
        <f t="shared" si="2"/>
        <v>0</v>
      </c>
      <c r="AV29" s="466">
        <f t="shared" si="0"/>
        <v>0</v>
      </c>
      <c r="AW29" s="671" t="str">
        <f t="shared" si="1"/>
        <v>OK</v>
      </c>
      <c r="AX29" s="674">
        <f>'t1'!K29-'t3'!C29-'t3'!E29-'t3'!G29-'t3'!I29-'t3'!K29+'t3'!M29+'t3'!O29+'t3'!Q29</f>
        <v>0</v>
      </c>
      <c r="AY29" s="675">
        <f>'t1'!L29-'t3'!D29-'t3'!F29-'t3'!H29-'t3'!J29-'t3'!L29+'t3'!N29+'t3'!P29+'t3'!R29</f>
        <v>0</v>
      </c>
      <c r="AZ29" s="5">
        <f>'t1'!M29</f>
        <v>0</v>
      </c>
    </row>
    <row r="30" spans="1:52" ht="12.75" customHeight="1">
      <c r="A30" s="19" t="str">
        <f>'t1'!A30</f>
        <v>CAPO DI III CLASSE</v>
      </c>
      <c r="B30" s="141" t="str">
        <f>'t1'!B30</f>
        <v>014333</v>
      </c>
      <c r="C30" s="649"/>
      <c r="D30" s="247"/>
      <c r="E30" s="649"/>
      <c r="F30" s="247"/>
      <c r="G30" s="649"/>
      <c r="H30" s="247"/>
      <c r="I30" s="649"/>
      <c r="J30" s="247"/>
      <c r="K30" s="649"/>
      <c r="L30" s="247"/>
      <c r="M30" s="649"/>
      <c r="N30" s="247"/>
      <c r="O30" s="649"/>
      <c r="P30" s="247"/>
      <c r="Q30" s="649"/>
      <c r="R30" s="247"/>
      <c r="S30" s="649"/>
      <c r="T30" s="247"/>
      <c r="U30" s="649"/>
      <c r="V30" s="247"/>
      <c r="W30" s="649"/>
      <c r="X30" s="247"/>
      <c r="Y30" s="649"/>
      <c r="Z30" s="247"/>
      <c r="AA30" s="649"/>
      <c r="AB30" s="247"/>
      <c r="AC30" s="649"/>
      <c r="AD30" s="247"/>
      <c r="AE30" s="649"/>
      <c r="AF30" s="247"/>
      <c r="AG30" s="649"/>
      <c r="AH30" s="247"/>
      <c r="AI30" s="649"/>
      <c r="AJ30" s="247"/>
      <c r="AK30" s="649"/>
      <c r="AL30" s="247"/>
      <c r="AM30" s="649"/>
      <c r="AN30" s="247"/>
      <c r="AO30" s="649"/>
      <c r="AP30" s="247"/>
      <c r="AQ30" s="649"/>
      <c r="AR30" s="247"/>
      <c r="AS30" s="649"/>
      <c r="AT30" s="247"/>
      <c r="AU30" s="465">
        <f t="shared" si="2"/>
        <v>0</v>
      </c>
      <c r="AV30" s="466">
        <f t="shared" si="0"/>
        <v>0</v>
      </c>
      <c r="AW30" s="671" t="str">
        <f t="shared" si="1"/>
        <v>OK</v>
      </c>
      <c r="AX30" s="674">
        <f>'t1'!K30-'t3'!C30-'t3'!E30-'t3'!G30-'t3'!I30-'t3'!K30+'t3'!M30+'t3'!O30+'t3'!Q30</f>
        <v>0</v>
      </c>
      <c r="AY30" s="675">
        <f>'t1'!L30-'t3'!D30-'t3'!F30-'t3'!H30-'t3'!J30-'t3'!L30+'t3'!N30+'t3'!P30+'t3'!R30</f>
        <v>0</v>
      </c>
      <c r="AZ30" s="5">
        <f>'t1'!M30</f>
        <v>0</v>
      </c>
    </row>
    <row r="31" spans="1:52" ht="12.75" customHeight="1">
      <c r="A31" s="19" t="str">
        <f>'t1'!A31</f>
        <v>SECONDO CAPO SCELTO QUALIFICA SPECIALE</v>
      </c>
      <c r="B31" s="141" t="str">
        <f>'t1'!B31</f>
        <v>015959</v>
      </c>
      <c r="C31" s="649"/>
      <c r="D31" s="247"/>
      <c r="E31" s="649"/>
      <c r="F31" s="247"/>
      <c r="G31" s="649"/>
      <c r="H31" s="247"/>
      <c r="I31" s="649"/>
      <c r="J31" s="247"/>
      <c r="K31" s="649"/>
      <c r="L31" s="247"/>
      <c r="M31" s="649"/>
      <c r="N31" s="247"/>
      <c r="O31" s="649"/>
      <c r="P31" s="247"/>
      <c r="Q31" s="649"/>
      <c r="R31" s="247"/>
      <c r="S31" s="649"/>
      <c r="T31" s="247"/>
      <c r="U31" s="649"/>
      <c r="V31" s="247"/>
      <c r="W31" s="649"/>
      <c r="X31" s="247"/>
      <c r="Y31" s="649"/>
      <c r="Z31" s="247"/>
      <c r="AA31" s="649"/>
      <c r="AB31" s="247"/>
      <c r="AC31" s="649"/>
      <c r="AD31" s="247"/>
      <c r="AE31" s="649"/>
      <c r="AF31" s="247"/>
      <c r="AG31" s="649"/>
      <c r="AH31" s="247"/>
      <c r="AI31" s="649"/>
      <c r="AJ31" s="247"/>
      <c r="AK31" s="649"/>
      <c r="AL31" s="247"/>
      <c r="AM31" s="649"/>
      <c r="AN31" s="247"/>
      <c r="AO31" s="649"/>
      <c r="AP31" s="247"/>
      <c r="AQ31" s="649"/>
      <c r="AR31" s="247"/>
      <c r="AS31" s="649"/>
      <c r="AT31" s="247"/>
      <c r="AU31" s="465">
        <f t="shared" si="2"/>
        <v>0</v>
      </c>
      <c r="AV31" s="466">
        <f t="shared" si="0"/>
        <v>0</v>
      </c>
      <c r="AW31" s="671" t="str">
        <f t="shared" si="1"/>
        <v>OK</v>
      </c>
      <c r="AX31" s="674">
        <f>'t1'!K31-'t3'!C31-'t3'!E31-'t3'!G31-'t3'!I31-'t3'!K31+'t3'!M31+'t3'!O31+'t3'!Q31</f>
        <v>0</v>
      </c>
      <c r="AY31" s="675">
        <f>'t1'!L31-'t3'!D31-'t3'!F31-'t3'!H31-'t3'!J31-'t3'!L31+'t3'!N31+'t3'!P31+'t3'!R31</f>
        <v>0</v>
      </c>
      <c r="AZ31" s="5">
        <f>'t1'!M31</f>
        <v>0</v>
      </c>
    </row>
    <row r="32" spans="1:52" ht="12.75" customHeight="1">
      <c r="A32" s="19" t="str">
        <f>'t1'!A32</f>
        <v>SECONDO CAPO SCELTO CON 4 ANNI NEL GRADO</v>
      </c>
      <c r="B32" s="141" t="str">
        <f>'t1'!B32</f>
        <v>013960</v>
      </c>
      <c r="C32" s="649"/>
      <c r="D32" s="247"/>
      <c r="E32" s="649"/>
      <c r="F32" s="247"/>
      <c r="G32" s="649"/>
      <c r="H32" s="247"/>
      <c r="I32" s="649"/>
      <c r="J32" s="247"/>
      <c r="K32" s="649"/>
      <c r="L32" s="247"/>
      <c r="M32" s="649"/>
      <c r="N32" s="247"/>
      <c r="O32" s="649"/>
      <c r="P32" s="247"/>
      <c r="Q32" s="649"/>
      <c r="R32" s="247"/>
      <c r="S32" s="649"/>
      <c r="T32" s="247"/>
      <c r="U32" s="649"/>
      <c r="V32" s="247"/>
      <c r="W32" s="649"/>
      <c r="X32" s="247"/>
      <c r="Y32" s="649"/>
      <c r="Z32" s="247"/>
      <c r="AA32" s="649"/>
      <c r="AB32" s="247"/>
      <c r="AC32" s="649"/>
      <c r="AD32" s="247"/>
      <c r="AE32" s="649"/>
      <c r="AF32" s="247"/>
      <c r="AG32" s="649"/>
      <c r="AH32" s="247"/>
      <c r="AI32" s="649"/>
      <c r="AJ32" s="247"/>
      <c r="AK32" s="649"/>
      <c r="AL32" s="247"/>
      <c r="AM32" s="649"/>
      <c r="AN32" s="247"/>
      <c r="AO32" s="649"/>
      <c r="AP32" s="247"/>
      <c r="AQ32" s="649"/>
      <c r="AR32" s="247"/>
      <c r="AS32" s="649"/>
      <c r="AT32" s="247"/>
      <c r="AU32" s="465">
        <f t="shared" si="2"/>
        <v>0</v>
      </c>
      <c r="AV32" s="466">
        <f t="shared" si="0"/>
        <v>0</v>
      </c>
      <c r="AW32" s="671" t="str">
        <f t="shared" si="1"/>
        <v>OK</v>
      </c>
      <c r="AX32" s="674">
        <f>'t1'!K32-'t3'!C32-'t3'!E32-'t3'!G32-'t3'!I32-'t3'!K32+'t3'!M32+'t3'!O32+'t3'!Q32</f>
        <v>0</v>
      </c>
      <c r="AY32" s="675">
        <f>'t1'!L32-'t3'!D32-'t3'!F32-'t3'!H32-'t3'!J32-'t3'!L32+'t3'!N32+'t3'!P32+'t3'!R32</f>
        <v>0</v>
      </c>
      <c r="AZ32" s="5">
        <f>'t1'!M32</f>
        <v>0</v>
      </c>
    </row>
    <row r="33" spans="1:52" ht="12.75" customHeight="1">
      <c r="A33" s="142" t="str">
        <f>'t1'!A33</f>
        <v>SECONDO CAPO SCELTO</v>
      </c>
      <c r="B33" s="214" t="str">
        <f>'t1'!B33</f>
        <v>015350</v>
      </c>
      <c r="C33" s="649"/>
      <c r="D33" s="247"/>
      <c r="E33" s="649"/>
      <c r="F33" s="247"/>
      <c r="G33" s="649"/>
      <c r="H33" s="247"/>
      <c r="I33" s="649"/>
      <c r="J33" s="247"/>
      <c r="K33" s="649"/>
      <c r="L33" s="247"/>
      <c r="M33" s="649"/>
      <c r="N33" s="247"/>
      <c r="O33" s="649"/>
      <c r="P33" s="247"/>
      <c r="Q33" s="649"/>
      <c r="R33" s="247"/>
      <c r="S33" s="649"/>
      <c r="T33" s="247"/>
      <c r="U33" s="649"/>
      <c r="V33" s="247"/>
      <c r="W33" s="649"/>
      <c r="X33" s="247"/>
      <c r="Y33" s="649"/>
      <c r="Z33" s="247"/>
      <c r="AA33" s="649"/>
      <c r="AB33" s="247"/>
      <c r="AC33" s="649"/>
      <c r="AD33" s="247"/>
      <c r="AE33" s="649"/>
      <c r="AF33" s="247"/>
      <c r="AG33" s="649"/>
      <c r="AH33" s="247"/>
      <c r="AI33" s="649"/>
      <c r="AJ33" s="247"/>
      <c r="AK33" s="649"/>
      <c r="AL33" s="247"/>
      <c r="AM33" s="649"/>
      <c r="AN33" s="247"/>
      <c r="AO33" s="649"/>
      <c r="AP33" s="247"/>
      <c r="AQ33" s="649"/>
      <c r="AR33" s="247"/>
      <c r="AS33" s="649"/>
      <c r="AT33" s="247"/>
      <c r="AU33" s="465">
        <f t="shared" si="2"/>
        <v>0</v>
      </c>
      <c r="AV33" s="466">
        <f t="shared" si="0"/>
        <v>0</v>
      </c>
      <c r="AW33" s="671" t="str">
        <f t="shared" si="1"/>
        <v>OK</v>
      </c>
      <c r="AX33" s="674">
        <f>'t1'!K33-'t3'!C33-'t3'!E33-'t3'!G33-'t3'!I33-'t3'!K33+'t3'!M33+'t3'!O33+'t3'!Q33</f>
        <v>0</v>
      </c>
      <c r="AY33" s="675">
        <f>'t1'!L33-'t3'!D33-'t3'!F33-'t3'!H33-'t3'!J33-'t3'!L33+'t3'!N33+'t3'!P33+'t3'!R33</f>
        <v>0</v>
      </c>
      <c r="AZ33" s="5">
        <f>'t1'!M33</f>
        <v>0</v>
      </c>
    </row>
    <row r="34" spans="1:52" ht="12.75" customHeight="1">
      <c r="A34" s="19" t="str">
        <f>'t1'!A34</f>
        <v>SECONDO CAPO</v>
      </c>
      <c r="B34" s="141" t="str">
        <f>'t1'!B34</f>
        <v>014349</v>
      </c>
      <c r="C34" s="649"/>
      <c r="D34" s="247"/>
      <c r="E34" s="649"/>
      <c r="F34" s="247"/>
      <c r="G34" s="649"/>
      <c r="H34" s="247"/>
      <c r="I34" s="649"/>
      <c r="J34" s="247"/>
      <c r="K34" s="649"/>
      <c r="L34" s="247"/>
      <c r="M34" s="649"/>
      <c r="N34" s="247"/>
      <c r="O34" s="649"/>
      <c r="P34" s="247"/>
      <c r="Q34" s="649"/>
      <c r="R34" s="247"/>
      <c r="S34" s="649"/>
      <c r="T34" s="247"/>
      <c r="U34" s="649"/>
      <c r="V34" s="247"/>
      <c r="W34" s="649"/>
      <c r="X34" s="247"/>
      <c r="Y34" s="649"/>
      <c r="Z34" s="247"/>
      <c r="AA34" s="649"/>
      <c r="AB34" s="247"/>
      <c r="AC34" s="649"/>
      <c r="AD34" s="247"/>
      <c r="AE34" s="649"/>
      <c r="AF34" s="247"/>
      <c r="AG34" s="649"/>
      <c r="AH34" s="247"/>
      <c r="AI34" s="649"/>
      <c r="AJ34" s="247"/>
      <c r="AK34" s="649"/>
      <c r="AL34" s="247"/>
      <c r="AM34" s="649"/>
      <c r="AN34" s="247"/>
      <c r="AO34" s="649"/>
      <c r="AP34" s="247"/>
      <c r="AQ34" s="649"/>
      <c r="AR34" s="247"/>
      <c r="AS34" s="649"/>
      <c r="AT34" s="247"/>
      <c r="AU34" s="465">
        <f t="shared" si="2"/>
        <v>0</v>
      </c>
      <c r="AV34" s="466">
        <f t="shared" si="0"/>
        <v>0</v>
      </c>
      <c r="AW34" s="671" t="str">
        <f t="shared" si="1"/>
        <v>OK</v>
      </c>
      <c r="AX34" s="674">
        <f>'t1'!K34-'t3'!C34-'t3'!E34-'t3'!G34-'t3'!I34-'t3'!K34+'t3'!M34+'t3'!O34+'t3'!Q34</f>
        <v>0</v>
      </c>
      <c r="AY34" s="675">
        <f>'t1'!L34-'t3'!D34-'t3'!F34-'t3'!H34-'t3'!J34-'t3'!L34+'t3'!N34+'t3'!P34+'t3'!R34</f>
        <v>0</v>
      </c>
      <c r="AZ34" s="5">
        <f>'t1'!M34</f>
        <v>0</v>
      </c>
    </row>
    <row r="35" spans="1:52" ht="12.75" customHeight="1">
      <c r="A35" s="19" t="str">
        <f>'t1'!A35</f>
        <v>SERGENTE</v>
      </c>
      <c r="B35" s="141" t="str">
        <f>'t1'!B35</f>
        <v>014308</v>
      </c>
      <c r="C35" s="649"/>
      <c r="D35" s="247"/>
      <c r="E35" s="649"/>
      <c r="F35" s="247"/>
      <c r="G35" s="649"/>
      <c r="H35" s="247"/>
      <c r="I35" s="649"/>
      <c r="J35" s="247"/>
      <c r="K35" s="649"/>
      <c r="L35" s="247"/>
      <c r="M35" s="649"/>
      <c r="N35" s="247"/>
      <c r="O35" s="649"/>
      <c r="P35" s="247"/>
      <c r="Q35" s="649"/>
      <c r="R35" s="247"/>
      <c r="S35" s="649"/>
      <c r="T35" s="247"/>
      <c r="U35" s="649"/>
      <c r="V35" s="247"/>
      <c r="W35" s="649"/>
      <c r="X35" s="247"/>
      <c r="Y35" s="649"/>
      <c r="Z35" s="247"/>
      <c r="AA35" s="649"/>
      <c r="AB35" s="247"/>
      <c r="AC35" s="649"/>
      <c r="AD35" s="247"/>
      <c r="AE35" s="649"/>
      <c r="AF35" s="247"/>
      <c r="AG35" s="649"/>
      <c r="AH35" s="247"/>
      <c r="AI35" s="649"/>
      <c r="AJ35" s="247"/>
      <c r="AK35" s="649"/>
      <c r="AL35" s="247"/>
      <c r="AM35" s="649"/>
      <c r="AN35" s="247"/>
      <c r="AO35" s="649"/>
      <c r="AP35" s="247"/>
      <c r="AQ35" s="649"/>
      <c r="AR35" s="247"/>
      <c r="AS35" s="649"/>
      <c r="AT35" s="247"/>
      <c r="AU35" s="465">
        <f t="shared" si="2"/>
        <v>0</v>
      </c>
      <c r="AV35" s="466">
        <f t="shared" si="0"/>
        <v>0</v>
      </c>
      <c r="AW35" s="671" t="str">
        <f t="shared" si="1"/>
        <v>OK</v>
      </c>
      <c r="AX35" s="674">
        <f>'t1'!K35-'t3'!C35-'t3'!E35-'t3'!G35-'t3'!I35-'t3'!K35+'t3'!M35+'t3'!O35+'t3'!Q35</f>
        <v>0</v>
      </c>
      <c r="AY35" s="675">
        <f>'t1'!L35-'t3'!D35-'t3'!F35-'t3'!H35-'t3'!J35-'t3'!L35+'t3'!N35+'t3'!P35+'t3'!R35</f>
        <v>0</v>
      </c>
      <c r="AZ35" s="5">
        <f>'t1'!M35</f>
        <v>0</v>
      </c>
    </row>
    <row r="36" spans="1:52" ht="12.75" customHeight="1">
      <c r="A36" s="19" t="str">
        <f>'t1'!A36</f>
        <v>SOTTOCAPO DI 1^ CLASSE SCELTO QUALIFICA SPECIALE</v>
      </c>
      <c r="B36" s="141" t="str">
        <f>'t1'!B36</f>
        <v>013961</v>
      </c>
      <c r="C36" s="649"/>
      <c r="D36" s="247"/>
      <c r="E36" s="649"/>
      <c r="F36" s="247"/>
      <c r="G36" s="649"/>
      <c r="H36" s="247"/>
      <c r="I36" s="649"/>
      <c r="J36" s="247"/>
      <c r="K36" s="649"/>
      <c r="L36" s="247"/>
      <c r="M36" s="649"/>
      <c r="N36" s="247"/>
      <c r="O36" s="649"/>
      <c r="P36" s="247"/>
      <c r="Q36" s="649"/>
      <c r="R36" s="247"/>
      <c r="S36" s="649"/>
      <c r="T36" s="247"/>
      <c r="U36" s="649"/>
      <c r="V36" s="247"/>
      <c r="W36" s="649"/>
      <c r="X36" s="247"/>
      <c r="Y36" s="649"/>
      <c r="Z36" s="247"/>
      <c r="AA36" s="649"/>
      <c r="AB36" s="247"/>
      <c r="AC36" s="649"/>
      <c r="AD36" s="247"/>
      <c r="AE36" s="649"/>
      <c r="AF36" s="247"/>
      <c r="AG36" s="649"/>
      <c r="AH36" s="247"/>
      <c r="AI36" s="649"/>
      <c r="AJ36" s="247"/>
      <c r="AK36" s="649"/>
      <c r="AL36" s="247"/>
      <c r="AM36" s="649"/>
      <c r="AN36" s="247"/>
      <c r="AO36" s="649"/>
      <c r="AP36" s="247"/>
      <c r="AQ36" s="649"/>
      <c r="AR36" s="247"/>
      <c r="AS36" s="649"/>
      <c r="AT36" s="247"/>
      <c r="AU36" s="465">
        <f t="shared" si="2"/>
        <v>0</v>
      </c>
      <c r="AV36" s="466">
        <f t="shared" si="0"/>
        <v>0</v>
      </c>
      <c r="AW36" s="671" t="str">
        <f t="shared" si="1"/>
        <v>OK</v>
      </c>
      <c r="AX36" s="674">
        <f>'t1'!K36-'t3'!C36-'t3'!E36-'t3'!G36-'t3'!I36-'t3'!K36+'t3'!M36+'t3'!O36+'t3'!Q36</f>
        <v>0</v>
      </c>
      <c r="AY36" s="675">
        <f>'t1'!L36-'t3'!D36-'t3'!F36-'t3'!H36-'t3'!J36-'t3'!L36+'t3'!N36+'t3'!P36+'t3'!R36</f>
        <v>0</v>
      </c>
      <c r="AZ36" s="5">
        <f>'t1'!M36</f>
        <v>0</v>
      </c>
    </row>
    <row r="37" spans="1:52" ht="12.75" customHeight="1">
      <c r="A37" s="19" t="str">
        <f>'t1'!A37</f>
        <v>SOTTOCAPO DI 1^ CLASSE SCELTO CON 5 ANNI NEL GRADO</v>
      </c>
      <c r="B37" s="141" t="str">
        <f>'t1'!B37</f>
        <v>013962</v>
      </c>
      <c r="C37" s="649"/>
      <c r="D37" s="247"/>
      <c r="E37" s="649"/>
      <c r="F37" s="247"/>
      <c r="G37" s="649"/>
      <c r="H37" s="247"/>
      <c r="I37" s="649"/>
      <c r="J37" s="247"/>
      <c r="K37" s="649"/>
      <c r="L37" s="247"/>
      <c r="M37" s="649"/>
      <c r="N37" s="247"/>
      <c r="O37" s="649"/>
      <c r="P37" s="247"/>
      <c r="Q37" s="649"/>
      <c r="R37" s="247"/>
      <c r="S37" s="649"/>
      <c r="T37" s="247"/>
      <c r="U37" s="649"/>
      <c r="V37" s="247"/>
      <c r="W37" s="649"/>
      <c r="X37" s="247"/>
      <c r="Y37" s="649"/>
      <c r="Z37" s="247"/>
      <c r="AA37" s="649"/>
      <c r="AB37" s="247"/>
      <c r="AC37" s="649"/>
      <c r="AD37" s="247"/>
      <c r="AE37" s="649"/>
      <c r="AF37" s="247"/>
      <c r="AG37" s="649"/>
      <c r="AH37" s="247"/>
      <c r="AI37" s="649"/>
      <c r="AJ37" s="247"/>
      <c r="AK37" s="649"/>
      <c r="AL37" s="247"/>
      <c r="AM37" s="649"/>
      <c r="AN37" s="247"/>
      <c r="AO37" s="649"/>
      <c r="AP37" s="247"/>
      <c r="AQ37" s="649"/>
      <c r="AR37" s="247"/>
      <c r="AS37" s="649"/>
      <c r="AT37" s="247"/>
      <c r="AU37" s="465">
        <f t="shared" si="2"/>
        <v>0</v>
      </c>
      <c r="AV37" s="466">
        <f t="shared" si="0"/>
        <v>0</v>
      </c>
      <c r="AW37" s="671" t="str">
        <f t="shared" si="1"/>
        <v>OK</v>
      </c>
      <c r="AX37" s="674">
        <f>'t1'!K37-'t3'!C37-'t3'!E37-'t3'!G37-'t3'!I37-'t3'!K37+'t3'!M37+'t3'!O37+'t3'!Q37</f>
        <v>0</v>
      </c>
      <c r="AY37" s="675">
        <f>'t1'!L37-'t3'!D37-'t3'!F37-'t3'!H37-'t3'!J37-'t3'!L37+'t3'!N37+'t3'!P37+'t3'!R37</f>
        <v>0</v>
      </c>
      <c r="AZ37" s="5">
        <f>'t1'!M37</f>
        <v>0</v>
      </c>
    </row>
    <row r="38" spans="1:52" ht="12.75" customHeight="1">
      <c r="A38" s="19" t="str">
        <f>'t1'!A38</f>
        <v>SOTTOCAPO DI I CLASSE SCELTO</v>
      </c>
      <c r="B38" s="141" t="str">
        <f>'t1'!B38</f>
        <v>013337</v>
      </c>
      <c r="C38" s="649"/>
      <c r="D38" s="247"/>
      <c r="E38" s="649"/>
      <c r="F38" s="247"/>
      <c r="G38" s="649"/>
      <c r="H38" s="247"/>
      <c r="I38" s="649"/>
      <c r="J38" s="247"/>
      <c r="K38" s="649"/>
      <c r="L38" s="247"/>
      <c r="M38" s="649"/>
      <c r="N38" s="247"/>
      <c r="O38" s="649"/>
      <c r="P38" s="247"/>
      <c r="Q38" s="649"/>
      <c r="R38" s="247"/>
      <c r="S38" s="649"/>
      <c r="T38" s="247"/>
      <c r="U38" s="649"/>
      <c r="V38" s="247"/>
      <c r="W38" s="649"/>
      <c r="X38" s="247"/>
      <c r="Y38" s="649"/>
      <c r="Z38" s="247"/>
      <c r="AA38" s="649"/>
      <c r="AB38" s="247"/>
      <c r="AC38" s="649"/>
      <c r="AD38" s="247"/>
      <c r="AE38" s="649"/>
      <c r="AF38" s="247"/>
      <c r="AG38" s="649"/>
      <c r="AH38" s="247"/>
      <c r="AI38" s="649"/>
      <c r="AJ38" s="247"/>
      <c r="AK38" s="649"/>
      <c r="AL38" s="247"/>
      <c r="AM38" s="649"/>
      <c r="AN38" s="247"/>
      <c r="AO38" s="649"/>
      <c r="AP38" s="247"/>
      <c r="AQ38" s="649"/>
      <c r="AR38" s="247"/>
      <c r="AS38" s="649"/>
      <c r="AT38" s="247"/>
      <c r="AU38" s="465">
        <f t="shared" si="2"/>
        <v>0</v>
      </c>
      <c r="AV38" s="466">
        <f t="shared" si="0"/>
        <v>0</v>
      </c>
      <c r="AW38" s="671" t="str">
        <f t="shared" si="1"/>
        <v>OK</v>
      </c>
      <c r="AX38" s="674">
        <f>'t1'!K38-'t3'!C38-'t3'!E38-'t3'!G38-'t3'!I38-'t3'!K38+'t3'!M38+'t3'!O38+'t3'!Q38</f>
        <v>0</v>
      </c>
      <c r="AY38" s="675">
        <f>'t1'!L38-'t3'!D38-'t3'!F38-'t3'!H38-'t3'!J38-'t3'!L38+'t3'!N38+'t3'!P38+'t3'!R38</f>
        <v>0</v>
      </c>
      <c r="AZ38" s="5">
        <f>'t1'!M38</f>
        <v>0</v>
      </c>
    </row>
    <row r="39" spans="1:52" ht="12.75" customHeight="1">
      <c r="A39" s="19" t="str">
        <f>'t1'!A39</f>
        <v>SOTTOCAPO DI I CLASSE</v>
      </c>
      <c r="B39" s="141" t="str">
        <f>'t1'!B39</f>
        <v>013351</v>
      </c>
      <c r="C39" s="649"/>
      <c r="D39" s="247"/>
      <c r="E39" s="649"/>
      <c r="F39" s="247"/>
      <c r="G39" s="649"/>
      <c r="H39" s="247"/>
      <c r="I39" s="649"/>
      <c r="J39" s="247"/>
      <c r="K39" s="649"/>
      <c r="L39" s="247"/>
      <c r="M39" s="649"/>
      <c r="N39" s="247"/>
      <c r="O39" s="649"/>
      <c r="P39" s="247"/>
      <c r="Q39" s="649"/>
      <c r="R39" s="247"/>
      <c r="S39" s="649"/>
      <c r="T39" s="247"/>
      <c r="U39" s="649"/>
      <c r="V39" s="247"/>
      <c r="W39" s="649"/>
      <c r="X39" s="247"/>
      <c r="Y39" s="649"/>
      <c r="Z39" s="247"/>
      <c r="AA39" s="649"/>
      <c r="AB39" s="247"/>
      <c r="AC39" s="649"/>
      <c r="AD39" s="247"/>
      <c r="AE39" s="649"/>
      <c r="AF39" s="247"/>
      <c r="AG39" s="649"/>
      <c r="AH39" s="247"/>
      <c r="AI39" s="649"/>
      <c r="AJ39" s="247"/>
      <c r="AK39" s="649"/>
      <c r="AL39" s="247"/>
      <c r="AM39" s="649"/>
      <c r="AN39" s="247"/>
      <c r="AO39" s="649"/>
      <c r="AP39" s="247"/>
      <c r="AQ39" s="649"/>
      <c r="AR39" s="247"/>
      <c r="AS39" s="649"/>
      <c r="AT39" s="247"/>
      <c r="AU39" s="465">
        <f t="shared" si="2"/>
        <v>0</v>
      </c>
      <c r="AV39" s="466">
        <f t="shared" si="0"/>
        <v>0</v>
      </c>
      <c r="AW39" s="671" t="str">
        <f t="shared" si="1"/>
        <v>OK</v>
      </c>
      <c r="AX39" s="674">
        <f>'t1'!K39-'t3'!C39-'t3'!E39-'t3'!G39-'t3'!I39-'t3'!K39+'t3'!M39+'t3'!O39+'t3'!Q39</f>
        <v>0</v>
      </c>
      <c r="AY39" s="675">
        <f>'t1'!L39-'t3'!D39-'t3'!F39-'t3'!H39-'t3'!J39-'t3'!L39+'t3'!N39+'t3'!P39+'t3'!R39</f>
        <v>0</v>
      </c>
      <c r="AZ39" s="5">
        <f>'t1'!M39</f>
        <v>0</v>
      </c>
    </row>
    <row r="40" spans="1:52" ht="12.75" customHeight="1">
      <c r="A40" s="19" t="str">
        <f>'t1'!A40</f>
        <v>SOTTOCAPO DI II CLASSE</v>
      </c>
      <c r="B40" s="141" t="str">
        <f>'t1'!B40</f>
        <v>013352</v>
      </c>
      <c r="C40" s="649"/>
      <c r="D40" s="247"/>
      <c r="E40" s="649"/>
      <c r="F40" s="247"/>
      <c r="G40" s="649"/>
      <c r="H40" s="247"/>
      <c r="I40" s="649"/>
      <c r="J40" s="247"/>
      <c r="K40" s="649"/>
      <c r="L40" s="247"/>
      <c r="M40" s="649"/>
      <c r="N40" s="247"/>
      <c r="O40" s="649"/>
      <c r="P40" s="247"/>
      <c r="Q40" s="649"/>
      <c r="R40" s="247"/>
      <c r="S40" s="649"/>
      <c r="T40" s="247"/>
      <c r="U40" s="649"/>
      <c r="V40" s="247"/>
      <c r="W40" s="649"/>
      <c r="X40" s="247"/>
      <c r="Y40" s="649"/>
      <c r="Z40" s="247"/>
      <c r="AA40" s="649"/>
      <c r="AB40" s="247"/>
      <c r="AC40" s="649"/>
      <c r="AD40" s="247"/>
      <c r="AE40" s="649"/>
      <c r="AF40" s="247"/>
      <c r="AG40" s="649"/>
      <c r="AH40" s="247"/>
      <c r="AI40" s="649"/>
      <c r="AJ40" s="247"/>
      <c r="AK40" s="649"/>
      <c r="AL40" s="247"/>
      <c r="AM40" s="649"/>
      <c r="AN40" s="247"/>
      <c r="AO40" s="649"/>
      <c r="AP40" s="247"/>
      <c r="AQ40" s="649"/>
      <c r="AR40" s="247"/>
      <c r="AS40" s="649"/>
      <c r="AT40" s="247"/>
      <c r="AU40" s="465">
        <f t="shared" si="2"/>
        <v>0</v>
      </c>
      <c r="AV40" s="466">
        <f t="shared" si="0"/>
        <v>0</v>
      </c>
      <c r="AW40" s="671" t="str">
        <f t="shared" si="1"/>
        <v>OK</v>
      </c>
      <c r="AX40" s="674">
        <f>'t1'!K40-'t3'!C40-'t3'!E40-'t3'!G40-'t3'!I40-'t3'!K40+'t3'!M40+'t3'!O40+'t3'!Q40</f>
        <v>0</v>
      </c>
      <c r="AY40" s="675">
        <f>'t1'!L40-'t3'!D40-'t3'!F40-'t3'!H40-'t3'!J40-'t3'!L40+'t3'!N40+'t3'!P40+'t3'!R40</f>
        <v>0</v>
      </c>
      <c r="AZ40" s="5">
        <f>'t1'!M40</f>
        <v>0</v>
      </c>
    </row>
    <row r="41" spans="1:52" ht="12.75" customHeight="1">
      <c r="A41" s="19" t="str">
        <f>'t1'!A41</f>
        <v>SOTTOCAPO DI III CLASSE</v>
      </c>
      <c r="B41" s="141" t="str">
        <f>'t1'!B41</f>
        <v>013353</v>
      </c>
      <c r="C41" s="649"/>
      <c r="D41" s="247"/>
      <c r="E41" s="649"/>
      <c r="F41" s="247"/>
      <c r="G41" s="649"/>
      <c r="H41" s="247"/>
      <c r="I41" s="649"/>
      <c r="J41" s="247"/>
      <c r="K41" s="649"/>
      <c r="L41" s="247"/>
      <c r="M41" s="649"/>
      <c r="N41" s="247"/>
      <c r="O41" s="649"/>
      <c r="P41" s="247"/>
      <c r="Q41" s="649"/>
      <c r="R41" s="247"/>
      <c r="S41" s="649"/>
      <c r="T41" s="247"/>
      <c r="U41" s="649"/>
      <c r="V41" s="247"/>
      <c r="W41" s="649"/>
      <c r="X41" s="247"/>
      <c r="Y41" s="649"/>
      <c r="Z41" s="247"/>
      <c r="AA41" s="649"/>
      <c r="AB41" s="247"/>
      <c r="AC41" s="649"/>
      <c r="AD41" s="247"/>
      <c r="AE41" s="649"/>
      <c r="AF41" s="247"/>
      <c r="AG41" s="649"/>
      <c r="AH41" s="247"/>
      <c r="AI41" s="649"/>
      <c r="AJ41" s="247"/>
      <c r="AK41" s="649"/>
      <c r="AL41" s="247"/>
      <c r="AM41" s="649"/>
      <c r="AN41" s="247"/>
      <c r="AO41" s="649"/>
      <c r="AP41" s="247"/>
      <c r="AQ41" s="649"/>
      <c r="AR41" s="247"/>
      <c r="AS41" s="649"/>
      <c r="AT41" s="247"/>
      <c r="AU41" s="465">
        <f aca="true" t="shared" si="3" ref="AU41:AV47">SUM(S41,U41,W41,Y41,C41,E41,G41,I41,K41,M41,O41,Q41,AA41,AC41,AE41,AG41,AI41,AK41,AM41,AO41,AQ41,AS41)</f>
        <v>0</v>
      </c>
      <c r="AV41" s="466">
        <f t="shared" si="3"/>
        <v>0</v>
      </c>
      <c r="AW41" s="671" t="str">
        <f t="shared" si="1"/>
        <v>OK</v>
      </c>
      <c r="AX41" s="674">
        <f>'t1'!K41-'t3'!C41-'t3'!E41-'t3'!G41-'t3'!I41-'t3'!K41+'t3'!M41+'t3'!O41+'t3'!Q41</f>
        <v>0</v>
      </c>
      <c r="AY41" s="675">
        <f>'t1'!L41-'t3'!D41-'t3'!F41-'t3'!H41-'t3'!J41-'t3'!L41+'t3'!N41+'t3'!P41+'t3'!R41</f>
        <v>0</v>
      </c>
      <c r="AZ41" s="5">
        <f>'t1'!M41</f>
        <v>0</v>
      </c>
    </row>
    <row r="42" spans="1:52" ht="12.75" customHeight="1">
      <c r="A42" s="19" t="str">
        <f>'t1'!A42</f>
        <v>SOTTOCAPO  III CLASSE (VFP4 FERMA BIENNALE)</v>
      </c>
      <c r="B42" s="141" t="str">
        <f>'t1'!B42</f>
        <v>013963</v>
      </c>
      <c r="C42" s="649"/>
      <c r="D42" s="247"/>
      <c r="E42" s="649"/>
      <c r="F42" s="247"/>
      <c r="G42" s="649"/>
      <c r="H42" s="247"/>
      <c r="I42" s="649"/>
      <c r="J42" s="247"/>
      <c r="K42" s="649"/>
      <c r="L42" s="247"/>
      <c r="M42" s="649"/>
      <c r="N42" s="247"/>
      <c r="O42" s="649"/>
      <c r="P42" s="247"/>
      <c r="Q42" s="649"/>
      <c r="R42" s="247"/>
      <c r="S42" s="649"/>
      <c r="T42" s="247"/>
      <c r="U42" s="649"/>
      <c r="V42" s="247"/>
      <c r="W42" s="649"/>
      <c r="X42" s="247"/>
      <c r="Y42" s="649"/>
      <c r="Z42" s="247"/>
      <c r="AA42" s="649"/>
      <c r="AB42" s="247"/>
      <c r="AC42" s="649"/>
      <c r="AD42" s="247"/>
      <c r="AE42" s="649"/>
      <c r="AF42" s="247"/>
      <c r="AG42" s="649"/>
      <c r="AH42" s="247"/>
      <c r="AI42" s="649"/>
      <c r="AJ42" s="247"/>
      <c r="AK42" s="649"/>
      <c r="AL42" s="247"/>
      <c r="AM42" s="649"/>
      <c r="AN42" s="247"/>
      <c r="AO42" s="649"/>
      <c r="AP42" s="247"/>
      <c r="AQ42" s="649"/>
      <c r="AR42" s="247"/>
      <c r="AS42" s="649"/>
      <c r="AT42" s="247"/>
      <c r="AU42" s="465">
        <f t="shared" si="3"/>
        <v>0</v>
      </c>
      <c r="AV42" s="466">
        <f t="shared" si="3"/>
        <v>0</v>
      </c>
      <c r="AW42" s="671" t="str">
        <f t="shared" si="1"/>
        <v>OK</v>
      </c>
      <c r="AX42" s="674">
        <f>'t1'!K42-'t3'!C42-'t3'!E42-'t3'!G42-'t3'!I42-'t3'!K42+'t3'!M42+'t3'!O42+'t3'!Q42</f>
        <v>0</v>
      </c>
      <c r="AY42" s="675">
        <f>'t1'!L42-'t3'!D42-'t3'!F42-'t3'!H42-'t3'!J42-'t3'!L42+'t3'!N42+'t3'!P42+'t3'!R42</f>
        <v>0</v>
      </c>
      <c r="AZ42" s="5">
        <f>'t1'!M42</f>
        <v>0</v>
      </c>
    </row>
    <row r="43" spans="1:52" ht="12.75" customHeight="1">
      <c r="A43" s="19" t="str">
        <f>'t1'!A43</f>
        <v>VOLONTARI IN FERMA PREFISSATA QUADRIENNALE</v>
      </c>
      <c r="B43" s="141" t="str">
        <f>'t1'!B43</f>
        <v>000FP4</v>
      </c>
      <c r="C43" s="649"/>
      <c r="D43" s="247"/>
      <c r="E43" s="649"/>
      <c r="F43" s="247"/>
      <c r="G43" s="649"/>
      <c r="H43" s="247"/>
      <c r="I43" s="649"/>
      <c r="J43" s="247"/>
      <c r="K43" s="649"/>
      <c r="L43" s="247"/>
      <c r="M43" s="649"/>
      <c r="N43" s="247"/>
      <c r="O43" s="649"/>
      <c r="P43" s="247"/>
      <c r="Q43" s="649"/>
      <c r="R43" s="247"/>
      <c r="S43" s="649"/>
      <c r="T43" s="247"/>
      <c r="U43" s="649"/>
      <c r="V43" s="247"/>
      <c r="W43" s="649"/>
      <c r="X43" s="247"/>
      <c r="Y43" s="649"/>
      <c r="Z43" s="247"/>
      <c r="AA43" s="649"/>
      <c r="AB43" s="247"/>
      <c r="AC43" s="649"/>
      <c r="AD43" s="247"/>
      <c r="AE43" s="649"/>
      <c r="AF43" s="247"/>
      <c r="AG43" s="649"/>
      <c r="AH43" s="247"/>
      <c r="AI43" s="649"/>
      <c r="AJ43" s="247"/>
      <c r="AK43" s="649"/>
      <c r="AL43" s="247"/>
      <c r="AM43" s="649"/>
      <c r="AN43" s="247"/>
      <c r="AO43" s="649"/>
      <c r="AP43" s="247"/>
      <c r="AQ43" s="649"/>
      <c r="AR43" s="247"/>
      <c r="AS43" s="649"/>
      <c r="AT43" s="247"/>
      <c r="AU43" s="465">
        <f t="shared" si="3"/>
        <v>0</v>
      </c>
      <c r="AV43" s="466">
        <f t="shared" si="3"/>
        <v>0</v>
      </c>
      <c r="AW43" s="671" t="str">
        <f t="shared" si="1"/>
        <v>OK</v>
      </c>
      <c r="AX43" s="674">
        <f>'t1'!K43-'t3'!C43-'t3'!E43-'t3'!G43-'t3'!I43-'t3'!K43+'t3'!M43+'t3'!O43+'t3'!Q43</f>
        <v>0</v>
      </c>
      <c r="AY43" s="675">
        <f>'t1'!L43-'t3'!D43-'t3'!F43-'t3'!H43-'t3'!J43-'t3'!L43+'t3'!N43+'t3'!P43+'t3'!R43</f>
        <v>0</v>
      </c>
      <c r="AZ43" s="5">
        <f>'t1'!M43</f>
        <v>0</v>
      </c>
    </row>
    <row r="44" spans="1:52" ht="12.75" customHeight="1">
      <c r="A44" s="19" t="str">
        <f>'t1'!A44</f>
        <v>VOLONTARI IN FERMA PREFISSATA DI 1 ANNO</v>
      </c>
      <c r="B44" s="141" t="str">
        <f>'t1'!B44</f>
        <v>000FP1</v>
      </c>
      <c r="C44" s="649"/>
      <c r="D44" s="247"/>
      <c r="E44" s="649"/>
      <c r="F44" s="247"/>
      <c r="G44" s="649"/>
      <c r="H44" s="247"/>
      <c r="I44" s="649"/>
      <c r="J44" s="247"/>
      <c r="K44" s="649"/>
      <c r="L44" s="247"/>
      <c r="M44" s="649"/>
      <c r="N44" s="247"/>
      <c r="O44" s="649"/>
      <c r="P44" s="247"/>
      <c r="Q44" s="649"/>
      <c r="R44" s="247"/>
      <c r="S44" s="649"/>
      <c r="T44" s="247"/>
      <c r="U44" s="649"/>
      <c r="V44" s="247"/>
      <c r="W44" s="649"/>
      <c r="X44" s="247"/>
      <c r="Y44" s="649"/>
      <c r="Z44" s="247"/>
      <c r="AA44" s="649"/>
      <c r="AB44" s="247"/>
      <c r="AC44" s="649"/>
      <c r="AD44" s="247"/>
      <c r="AE44" s="649"/>
      <c r="AF44" s="247"/>
      <c r="AG44" s="649"/>
      <c r="AH44" s="247"/>
      <c r="AI44" s="649"/>
      <c r="AJ44" s="247"/>
      <c r="AK44" s="649"/>
      <c r="AL44" s="247"/>
      <c r="AM44" s="649"/>
      <c r="AN44" s="247"/>
      <c r="AO44" s="649"/>
      <c r="AP44" s="247"/>
      <c r="AQ44" s="649"/>
      <c r="AR44" s="247"/>
      <c r="AS44" s="649"/>
      <c r="AT44" s="247"/>
      <c r="AU44" s="465">
        <f t="shared" si="3"/>
        <v>0</v>
      </c>
      <c r="AV44" s="466">
        <f t="shared" si="3"/>
        <v>0</v>
      </c>
      <c r="AW44" s="671" t="str">
        <f t="shared" si="1"/>
        <v>OK</v>
      </c>
      <c r="AX44" s="674">
        <f>'t1'!K44-'t3'!C44-'t3'!E44-'t3'!G44-'t3'!I44-'t3'!K44+'t3'!M44+'t3'!O44+'t3'!Q44</f>
        <v>0</v>
      </c>
      <c r="AY44" s="675">
        <f>'t1'!L44-'t3'!D44-'t3'!F44-'t3'!H44-'t3'!J44-'t3'!L44+'t3'!N44+'t3'!P44+'t3'!R44</f>
        <v>0</v>
      </c>
      <c r="AZ44" s="5">
        <f>'t1'!M44</f>
        <v>0</v>
      </c>
    </row>
    <row r="45" spans="1:52" ht="12.75" customHeight="1">
      <c r="A45" s="19" t="str">
        <f>'t1'!A45</f>
        <v>VOLONTARI IN FERMA PREFISSATA DI 1 ANNO RAFFERMATI</v>
      </c>
      <c r="B45" s="141" t="str">
        <f>'t1'!B45</f>
        <v>000FR1</v>
      </c>
      <c r="C45" s="649"/>
      <c r="D45" s="247"/>
      <c r="E45" s="649"/>
      <c r="F45" s="247"/>
      <c r="G45" s="649"/>
      <c r="H45" s="247"/>
      <c r="I45" s="649"/>
      <c r="J45" s="247"/>
      <c r="K45" s="649"/>
      <c r="L45" s="247"/>
      <c r="M45" s="649"/>
      <c r="N45" s="247"/>
      <c r="O45" s="649"/>
      <c r="P45" s="247"/>
      <c r="Q45" s="649"/>
      <c r="R45" s="247"/>
      <c r="S45" s="649"/>
      <c r="T45" s="247"/>
      <c r="U45" s="649"/>
      <c r="V45" s="247"/>
      <c r="W45" s="649"/>
      <c r="X45" s="247"/>
      <c r="Y45" s="649"/>
      <c r="Z45" s="247"/>
      <c r="AA45" s="649"/>
      <c r="AB45" s="247"/>
      <c r="AC45" s="649"/>
      <c r="AD45" s="247"/>
      <c r="AE45" s="649"/>
      <c r="AF45" s="247"/>
      <c r="AG45" s="649"/>
      <c r="AH45" s="247"/>
      <c r="AI45" s="649"/>
      <c r="AJ45" s="247"/>
      <c r="AK45" s="649"/>
      <c r="AL45" s="247"/>
      <c r="AM45" s="649"/>
      <c r="AN45" s="247"/>
      <c r="AO45" s="649"/>
      <c r="AP45" s="247"/>
      <c r="AQ45" s="649"/>
      <c r="AR45" s="247"/>
      <c r="AS45" s="649"/>
      <c r="AT45" s="247"/>
      <c r="AU45" s="465">
        <f t="shared" si="3"/>
        <v>0</v>
      </c>
      <c r="AV45" s="466">
        <f t="shared" si="3"/>
        <v>0</v>
      </c>
      <c r="AW45" s="671" t="str">
        <f t="shared" si="1"/>
        <v>OK</v>
      </c>
      <c r="AX45" s="674">
        <f>'t1'!K45-'t3'!C45-'t3'!E45-'t3'!G45-'t3'!I45-'t3'!K45+'t3'!M45+'t3'!O45+'t3'!Q45</f>
        <v>0</v>
      </c>
      <c r="AY45" s="675">
        <f>'t1'!L45-'t3'!D45-'t3'!F45-'t3'!H45-'t3'!J45-'t3'!L45+'t3'!N45+'t3'!P45+'t3'!R45</f>
        <v>0</v>
      </c>
      <c r="AZ45" s="5">
        <f>'t1'!M45</f>
        <v>0</v>
      </c>
    </row>
    <row r="46" spans="1:52" ht="12.75" customHeight="1">
      <c r="A46" s="19" t="str">
        <f>'t1'!A46</f>
        <v>U.F.P. SOTTOTENENTE DI VASCELLO</v>
      </c>
      <c r="B46" s="141" t="str">
        <f>'t1'!B46</f>
        <v>017832</v>
      </c>
      <c r="C46" s="649"/>
      <c r="D46" s="247"/>
      <c r="E46" s="649"/>
      <c r="F46" s="247"/>
      <c r="G46" s="649"/>
      <c r="H46" s="247"/>
      <c r="I46" s="649"/>
      <c r="J46" s="247"/>
      <c r="K46" s="649"/>
      <c r="L46" s="247"/>
      <c r="M46" s="649"/>
      <c r="N46" s="247"/>
      <c r="O46" s="649"/>
      <c r="P46" s="247"/>
      <c r="Q46" s="649"/>
      <c r="R46" s="247"/>
      <c r="S46" s="649"/>
      <c r="T46" s="247"/>
      <c r="U46" s="649"/>
      <c r="V46" s="247"/>
      <c r="W46" s="649"/>
      <c r="X46" s="247"/>
      <c r="Y46" s="649"/>
      <c r="Z46" s="247"/>
      <c r="AA46" s="649"/>
      <c r="AB46" s="247"/>
      <c r="AC46" s="649"/>
      <c r="AD46" s="247"/>
      <c r="AE46" s="649"/>
      <c r="AF46" s="247"/>
      <c r="AG46" s="649"/>
      <c r="AH46" s="247"/>
      <c r="AI46" s="649"/>
      <c r="AJ46" s="247"/>
      <c r="AK46" s="649"/>
      <c r="AL46" s="247"/>
      <c r="AM46" s="649"/>
      <c r="AN46" s="247"/>
      <c r="AO46" s="649"/>
      <c r="AP46" s="247"/>
      <c r="AQ46" s="649"/>
      <c r="AR46" s="247"/>
      <c r="AS46" s="649"/>
      <c r="AT46" s="247"/>
      <c r="AU46" s="465">
        <f t="shared" si="3"/>
        <v>0</v>
      </c>
      <c r="AV46" s="466">
        <f t="shared" si="3"/>
        <v>0</v>
      </c>
      <c r="AW46" s="671" t="str">
        <f>IF((AU46+AV46)=(AX46+AY46),"OK","Controllare totale")</f>
        <v>OK</v>
      </c>
      <c r="AX46" s="674">
        <f>'t1'!K46-'t3'!C46-'t3'!E46-'t3'!G46-'t3'!I46-'t3'!K46+'t3'!M46+'t3'!O46+'t3'!Q46</f>
        <v>0</v>
      </c>
      <c r="AY46" s="675">
        <f>'t1'!L46-'t3'!D46-'t3'!F46-'t3'!H46-'t3'!J46-'t3'!L46+'t3'!N46+'t3'!P46+'t3'!R46</f>
        <v>0</v>
      </c>
      <c r="AZ46" s="5">
        <f>'t1'!M46</f>
        <v>0</v>
      </c>
    </row>
    <row r="47" spans="1:52" ht="12.75" customHeight="1">
      <c r="A47" s="19" t="str">
        <f>'t1'!A47</f>
        <v>U.F.P.  GUARDIAMARINA</v>
      </c>
      <c r="B47" s="141" t="str">
        <f>'t1'!B47</f>
        <v>014833</v>
      </c>
      <c r="C47" s="649"/>
      <c r="D47" s="247"/>
      <c r="E47" s="649"/>
      <c r="F47" s="247"/>
      <c r="G47" s="649"/>
      <c r="H47" s="247"/>
      <c r="I47" s="649"/>
      <c r="J47" s="247"/>
      <c r="K47" s="649"/>
      <c r="L47" s="247"/>
      <c r="M47" s="649"/>
      <c r="N47" s="247"/>
      <c r="O47" s="649"/>
      <c r="P47" s="247"/>
      <c r="Q47" s="649"/>
      <c r="R47" s="247"/>
      <c r="S47" s="649"/>
      <c r="T47" s="247"/>
      <c r="U47" s="649"/>
      <c r="V47" s="247"/>
      <c r="W47" s="649"/>
      <c r="X47" s="247"/>
      <c r="Y47" s="649"/>
      <c r="Z47" s="247"/>
      <c r="AA47" s="649"/>
      <c r="AB47" s="247"/>
      <c r="AC47" s="649"/>
      <c r="AD47" s="247"/>
      <c r="AE47" s="649"/>
      <c r="AF47" s="247"/>
      <c r="AG47" s="649"/>
      <c r="AH47" s="247"/>
      <c r="AI47" s="649"/>
      <c r="AJ47" s="247"/>
      <c r="AK47" s="649"/>
      <c r="AL47" s="247"/>
      <c r="AM47" s="649"/>
      <c r="AN47" s="247"/>
      <c r="AO47" s="649"/>
      <c r="AP47" s="247"/>
      <c r="AQ47" s="649"/>
      <c r="AR47" s="247"/>
      <c r="AS47" s="649"/>
      <c r="AT47" s="247"/>
      <c r="AU47" s="465">
        <f t="shared" si="3"/>
        <v>0</v>
      </c>
      <c r="AV47" s="466">
        <f t="shared" si="3"/>
        <v>0</v>
      </c>
      <c r="AW47" s="671" t="str">
        <f>IF((AU47+AV47)=(AX47+AY47),"OK","Controllare totale")</f>
        <v>OK</v>
      </c>
      <c r="AX47" s="674">
        <f>'t1'!K47-'t3'!C47-'t3'!E47-'t3'!G47-'t3'!I47-'t3'!K47+'t3'!M47+'t3'!O47+'t3'!Q47</f>
        <v>0</v>
      </c>
      <c r="AY47" s="675">
        <f>'t1'!L47-'t3'!D47-'t3'!F47-'t3'!H47-'t3'!J47-'t3'!L47+'t3'!N47+'t3'!P47+'t3'!R47</f>
        <v>0</v>
      </c>
      <c r="AZ47" s="5">
        <f>'t1'!M47</f>
        <v>0</v>
      </c>
    </row>
    <row r="48" spans="1:52" ht="12.75" customHeight="1">
      <c r="A48" s="19" t="str">
        <f>'t1'!A48</f>
        <v>ALLIEVI</v>
      </c>
      <c r="B48" s="141" t="str">
        <f>'t1'!B48</f>
        <v>000180</v>
      </c>
      <c r="C48" s="649"/>
      <c r="D48" s="247"/>
      <c r="E48" s="649"/>
      <c r="F48" s="247"/>
      <c r="G48" s="649"/>
      <c r="H48" s="247"/>
      <c r="I48" s="649"/>
      <c r="J48" s="247"/>
      <c r="K48" s="649"/>
      <c r="L48" s="247"/>
      <c r="M48" s="649"/>
      <c r="N48" s="247"/>
      <c r="O48" s="649"/>
      <c r="P48" s="247"/>
      <c r="Q48" s="649"/>
      <c r="R48" s="247"/>
      <c r="S48" s="649"/>
      <c r="T48" s="247"/>
      <c r="U48" s="649"/>
      <c r="V48" s="247"/>
      <c r="W48" s="649"/>
      <c r="X48" s="247"/>
      <c r="Y48" s="649"/>
      <c r="Z48" s="247"/>
      <c r="AA48" s="649"/>
      <c r="AB48" s="247"/>
      <c r="AC48" s="649"/>
      <c r="AD48" s="247"/>
      <c r="AE48" s="649"/>
      <c r="AF48" s="247"/>
      <c r="AG48" s="649"/>
      <c r="AH48" s="247"/>
      <c r="AI48" s="649"/>
      <c r="AJ48" s="247"/>
      <c r="AK48" s="649"/>
      <c r="AL48" s="247"/>
      <c r="AM48" s="649"/>
      <c r="AN48" s="247"/>
      <c r="AO48" s="649"/>
      <c r="AP48" s="247"/>
      <c r="AQ48" s="649"/>
      <c r="AR48" s="247"/>
      <c r="AS48" s="649"/>
      <c r="AT48" s="247"/>
      <c r="AU48" s="465">
        <f>SUM(S48,U48,W48,Y48,C48,E48,G48,I48,K48,M48,O48,Q48,AA48,AC48,AE48,AG48,AI48,AK48,AM48,AO48,AQ48,AS48)</f>
        <v>0</v>
      </c>
      <c r="AV48" s="466">
        <f>SUM(T48,V48,X48,Z48,D48,F48,H48,J48,L48,N48,P48,R48,AB48,AD48,AF48,AH48,AJ48,AL48,AN48,AP48,AR48,AT48)</f>
        <v>0</v>
      </c>
      <c r="AW48" s="671" t="str">
        <f>IF((AU48+AV48)=(AX48+AY48),"OK","Controllare totale")</f>
        <v>OK</v>
      </c>
      <c r="AX48" s="674">
        <f>'t1'!K48-'t3'!C48-'t3'!E48-'t3'!G48-'t3'!I48-'t3'!K48+'t3'!M48+'t3'!O48+'t3'!Q48</f>
        <v>0</v>
      </c>
      <c r="AY48" s="675">
        <f>'t1'!L48-'t3'!D48-'t3'!F48-'t3'!H48-'t3'!J48-'t3'!L48+'t3'!N48+'t3'!P48+'t3'!R48</f>
        <v>0</v>
      </c>
      <c r="AZ48" s="5">
        <f>'t1'!M48</f>
        <v>0</v>
      </c>
    </row>
    <row r="49" spans="1:52" ht="12.75" customHeight="1" thickBot="1">
      <c r="A49" s="19" t="str">
        <f>'t1'!A49</f>
        <v>ALLIEVI SCUOLE MILITARI</v>
      </c>
      <c r="B49" s="141" t="str">
        <f>'t1'!B49</f>
        <v>000SCM</v>
      </c>
      <c r="C49" s="649"/>
      <c r="D49" s="247"/>
      <c r="E49" s="649"/>
      <c r="F49" s="247"/>
      <c r="G49" s="649"/>
      <c r="H49" s="247"/>
      <c r="I49" s="649"/>
      <c r="J49" s="247"/>
      <c r="K49" s="649"/>
      <c r="L49" s="247"/>
      <c r="M49" s="649"/>
      <c r="N49" s="247"/>
      <c r="O49" s="649"/>
      <c r="P49" s="247"/>
      <c r="Q49" s="649"/>
      <c r="R49" s="247"/>
      <c r="S49" s="649"/>
      <c r="T49" s="247"/>
      <c r="U49" s="649"/>
      <c r="V49" s="247"/>
      <c r="W49" s="649"/>
      <c r="X49" s="247"/>
      <c r="Y49" s="649"/>
      <c r="Z49" s="247"/>
      <c r="AA49" s="649"/>
      <c r="AB49" s="247"/>
      <c r="AC49" s="649"/>
      <c r="AD49" s="247"/>
      <c r="AE49" s="649"/>
      <c r="AF49" s="247"/>
      <c r="AG49" s="649"/>
      <c r="AH49" s="247"/>
      <c r="AI49" s="649"/>
      <c r="AJ49" s="247"/>
      <c r="AK49" s="649"/>
      <c r="AL49" s="247"/>
      <c r="AM49" s="649"/>
      <c r="AN49" s="247"/>
      <c r="AO49" s="649"/>
      <c r="AP49" s="247"/>
      <c r="AQ49" s="649"/>
      <c r="AR49" s="247"/>
      <c r="AS49" s="649"/>
      <c r="AT49" s="247"/>
      <c r="AU49" s="465">
        <f>SUM(S49,U49,W49,Y49,C49,E49,G49,I49,K49,M49,O49,Q49,AA49,AC49,AE49,AG49,AI49,AK49,AM49,AO49,AQ49,AS49)</f>
        <v>0</v>
      </c>
      <c r="AV49" s="466">
        <f>SUM(T49,V49,X49,Z49,D49,F49,H49,J49,L49,N49,P49,R49,AB49,AD49,AF49,AH49,AJ49,AL49,AN49,AP49,AR49,AT49)</f>
        <v>0</v>
      </c>
      <c r="AW49" s="671" t="str">
        <f>IF((AU49+AV49)=(AX49+AY49),"OK","Controllare totale")</f>
        <v>OK</v>
      </c>
      <c r="AX49" s="674">
        <f>'t1'!K49-'t3'!C49-'t3'!E49-'t3'!G49-'t3'!I49-'t3'!K49+'t3'!M49+'t3'!O49+'t3'!Q49</f>
        <v>0</v>
      </c>
      <c r="AY49" s="675">
        <f>'t1'!L49-'t3'!D49-'t3'!F49-'t3'!H49-'t3'!J49-'t3'!L49+'t3'!N49+'t3'!P49+'t3'!R49</f>
        <v>0</v>
      </c>
      <c r="AZ49" s="5">
        <f>'t1'!M49</f>
        <v>0</v>
      </c>
    </row>
    <row r="50" spans="1:52" ht="17.25" customHeight="1" thickBot="1" thickTop="1">
      <c r="A50" s="15" t="s">
        <v>59</v>
      </c>
      <c r="B50" s="143"/>
      <c r="C50" s="467">
        <f aca="true" t="shared" si="4" ref="C50:AV50">SUM(C6:C49)</f>
        <v>0</v>
      </c>
      <c r="D50" s="469">
        <f t="shared" si="4"/>
        <v>0</v>
      </c>
      <c r="E50" s="467">
        <f t="shared" si="4"/>
        <v>0</v>
      </c>
      <c r="F50" s="469">
        <f t="shared" si="4"/>
        <v>0</v>
      </c>
      <c r="G50" s="467">
        <f t="shared" si="4"/>
        <v>0</v>
      </c>
      <c r="H50" s="469">
        <f t="shared" si="4"/>
        <v>0</v>
      </c>
      <c r="I50" s="467">
        <f t="shared" si="4"/>
        <v>0</v>
      </c>
      <c r="J50" s="469">
        <f t="shared" si="4"/>
        <v>0</v>
      </c>
      <c r="K50" s="467">
        <f t="shared" si="4"/>
        <v>0</v>
      </c>
      <c r="L50" s="469">
        <f t="shared" si="4"/>
        <v>0</v>
      </c>
      <c r="M50" s="467">
        <f t="shared" si="4"/>
        <v>0</v>
      </c>
      <c r="N50" s="469">
        <f t="shared" si="4"/>
        <v>0</v>
      </c>
      <c r="O50" s="467">
        <f t="shared" si="4"/>
        <v>0</v>
      </c>
      <c r="P50" s="469">
        <f t="shared" si="4"/>
        <v>0</v>
      </c>
      <c r="Q50" s="467">
        <f t="shared" si="4"/>
        <v>0</v>
      </c>
      <c r="R50" s="469">
        <f t="shared" si="4"/>
        <v>0</v>
      </c>
      <c r="S50" s="467">
        <f t="shared" si="4"/>
        <v>0</v>
      </c>
      <c r="T50" s="469">
        <f t="shared" si="4"/>
        <v>0</v>
      </c>
      <c r="U50" s="467">
        <f t="shared" si="4"/>
        <v>0</v>
      </c>
      <c r="V50" s="469">
        <f t="shared" si="4"/>
        <v>0</v>
      </c>
      <c r="W50" s="467">
        <f t="shared" si="4"/>
        <v>0</v>
      </c>
      <c r="X50" s="469">
        <f t="shared" si="4"/>
        <v>0</v>
      </c>
      <c r="Y50" s="467">
        <f t="shared" si="4"/>
        <v>0</v>
      </c>
      <c r="Z50" s="469">
        <f t="shared" si="4"/>
        <v>0</v>
      </c>
      <c r="AA50" s="467">
        <f t="shared" si="4"/>
        <v>0</v>
      </c>
      <c r="AB50" s="469">
        <f t="shared" si="4"/>
        <v>0</v>
      </c>
      <c r="AC50" s="467">
        <f t="shared" si="4"/>
        <v>0</v>
      </c>
      <c r="AD50" s="469">
        <f t="shared" si="4"/>
        <v>0</v>
      </c>
      <c r="AE50" s="467">
        <f t="shared" si="4"/>
        <v>0</v>
      </c>
      <c r="AF50" s="469">
        <f t="shared" si="4"/>
        <v>0</v>
      </c>
      <c r="AG50" s="467">
        <f t="shared" si="4"/>
        <v>0</v>
      </c>
      <c r="AH50" s="469">
        <f t="shared" si="4"/>
        <v>0</v>
      </c>
      <c r="AI50" s="467">
        <f t="shared" si="4"/>
        <v>0</v>
      </c>
      <c r="AJ50" s="469">
        <f t="shared" si="4"/>
        <v>0</v>
      </c>
      <c r="AK50" s="467">
        <f t="shared" si="4"/>
        <v>0</v>
      </c>
      <c r="AL50" s="469">
        <f t="shared" si="4"/>
        <v>0</v>
      </c>
      <c r="AM50" s="467">
        <f t="shared" si="4"/>
        <v>0</v>
      </c>
      <c r="AN50" s="469">
        <f t="shared" si="4"/>
        <v>0</v>
      </c>
      <c r="AO50" s="467">
        <f t="shared" si="4"/>
        <v>0</v>
      </c>
      <c r="AP50" s="469">
        <f t="shared" si="4"/>
        <v>0</v>
      </c>
      <c r="AQ50" s="467">
        <f t="shared" si="4"/>
        <v>0</v>
      </c>
      <c r="AR50" s="469">
        <f t="shared" si="4"/>
        <v>0</v>
      </c>
      <c r="AS50" s="467">
        <f t="shared" si="4"/>
        <v>0</v>
      </c>
      <c r="AT50" s="469">
        <f t="shared" si="4"/>
        <v>0</v>
      </c>
      <c r="AU50" s="467">
        <f t="shared" si="4"/>
        <v>0</v>
      </c>
      <c r="AV50" s="468">
        <f t="shared" si="4"/>
        <v>0</v>
      </c>
      <c r="AW50" s="671" t="str">
        <f>IF((AU50+AV50)=(AX50+AY50),"OK","Controllare totale")</f>
        <v>OK</v>
      </c>
      <c r="AX50" s="676">
        <f>SUM(AX6:AX49)</f>
        <v>0</v>
      </c>
      <c r="AY50" s="677">
        <f>SUM(AY6:AY49)</f>
        <v>0</v>
      </c>
      <c r="AZ50" s="5">
        <f>'t1'!M50</f>
        <v>0</v>
      </c>
    </row>
    <row r="51" spans="3:52" ht="17.25" customHeight="1">
      <c r="C51" s="21"/>
      <c r="M51" s="9"/>
      <c r="N51" s="9"/>
      <c r="O51" s="9"/>
      <c r="P51" s="9"/>
      <c r="Q51" s="9"/>
      <c r="R51" s="9"/>
      <c r="S51" s="8"/>
      <c r="T51" s="8"/>
      <c r="AA51" s="21" t="str">
        <f>'t1'!$A$51</f>
        <v>(*) inserire i dati comunicati nella tab.1 (colonna presenti al 31/12/2017) della rilevazione dell'anno precedente</v>
      </c>
      <c r="AZ51" s="5" t="e">
        <f>'t1'!#REF!</f>
        <v>#REF!</v>
      </c>
    </row>
    <row r="52" spans="3:27" ht="9.75">
      <c r="C52" s="21"/>
      <c r="AA52" s="21"/>
    </row>
  </sheetData>
  <sheetProtection password="EA98" sheet="1" formatColumns="0" selectLockedCells="1"/>
  <mergeCells count="28">
    <mergeCell ref="A1:A2"/>
    <mergeCell ref="G4:H4"/>
    <mergeCell ref="S2:Z2"/>
    <mergeCell ref="AO2:AV2"/>
    <mergeCell ref="C1:W1"/>
    <mergeCell ref="AA1:AS1"/>
    <mergeCell ref="S4:T4"/>
    <mergeCell ref="Q4:R4"/>
    <mergeCell ref="O4:P4"/>
    <mergeCell ref="M4:N4"/>
    <mergeCell ref="K4:L4"/>
    <mergeCell ref="I4:J4"/>
    <mergeCell ref="E4:F4"/>
    <mergeCell ref="C4:D4"/>
    <mergeCell ref="AU4:AV4"/>
    <mergeCell ref="AS4:AT4"/>
    <mergeCell ref="AQ4:AR4"/>
    <mergeCell ref="AO4:AP4"/>
    <mergeCell ref="AM4:AN4"/>
    <mergeCell ref="AK4:AL4"/>
    <mergeCell ref="W4:X4"/>
    <mergeCell ref="U4:V4"/>
    <mergeCell ref="AI4:AJ4"/>
    <mergeCell ref="AG4:AH4"/>
    <mergeCell ref="AE4:AF4"/>
    <mergeCell ref="AC4:AD4"/>
    <mergeCell ref="AA4:AB4"/>
    <mergeCell ref="Y4:Z4"/>
  </mergeCells>
  <conditionalFormatting sqref="A6:AV49">
    <cfRule type="expression" priority="1" dxfId="6"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AZ54"/>
  <sheetViews>
    <sheetView showGridLines="0" zoomScalePageLayoutView="0" workbookViewId="0" topLeftCell="A1">
      <pane xSplit="2" ySplit="7" topLeftCell="AG8" activePane="bottomRight" state="frozen"/>
      <selection pane="topLeft" activeCell="A2" sqref="A2"/>
      <selection pane="topRight" activeCell="A2" sqref="A2"/>
      <selection pane="bottomLeft" activeCell="A2" sqref="A2"/>
      <selection pane="bottomRight" activeCell="AG8" sqref="AG8"/>
    </sheetView>
  </sheetViews>
  <sheetFormatPr defaultColWidth="10.66015625" defaultRowHeight="10.5"/>
  <cols>
    <col min="1" max="1" width="54.8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2" width="0" style="26" hidden="1" customWidth="1"/>
    <col min="33" max="36" width="11.33203125" style="26" customWidth="1"/>
    <col min="37" max="40" width="10.33203125" style="26" customWidth="1"/>
    <col min="41" max="44" width="10.66015625" style="26" customWidth="1"/>
    <col min="45" max="50" width="9.33203125" style="26" customWidth="1"/>
    <col min="51" max="16384" width="10.66015625" style="26" customWidth="1"/>
  </cols>
  <sheetData>
    <row r="1" spans="1:52" s="5" customFormat="1" ht="43.5"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c r="AX1" s="957"/>
      <c r="AY1" s="957"/>
      <c r="AZ1" s="957"/>
    </row>
    <row r="2" spans="1:40" ht="30" customHeight="1" thickBot="1">
      <c r="A2" s="23"/>
      <c r="B2" s="24"/>
      <c r="C2" s="25"/>
      <c r="D2" s="25"/>
      <c r="E2" s="25"/>
      <c r="F2" s="25"/>
      <c r="G2" s="958"/>
      <c r="H2" s="958"/>
      <c r="I2" s="958"/>
      <c r="J2" s="958"/>
      <c r="AG2" s="25"/>
      <c r="AH2" s="25"/>
      <c r="AI2" s="25"/>
      <c r="AJ2" s="25"/>
      <c r="AK2" s="958"/>
      <c r="AL2" s="958"/>
      <c r="AM2" s="958"/>
      <c r="AN2" s="958"/>
    </row>
    <row r="3" spans="1:52" ht="15.75" customHeight="1" thickBot="1">
      <c r="A3" s="293"/>
      <c r="B3" s="298"/>
      <c r="C3" s="299" t="s">
        <v>228</v>
      </c>
      <c r="D3" s="299"/>
      <c r="E3" s="299"/>
      <c r="F3" s="299"/>
      <c r="G3" s="299"/>
      <c r="H3" s="300"/>
      <c r="I3" s="299"/>
      <c r="J3" s="300"/>
      <c r="K3" s="300"/>
      <c r="L3" s="300"/>
      <c r="M3" s="300"/>
      <c r="N3" s="300"/>
      <c r="O3" s="300"/>
      <c r="P3" s="300"/>
      <c r="Q3" s="300"/>
      <c r="R3" s="300"/>
      <c r="S3" s="300"/>
      <c r="T3" s="300"/>
      <c r="U3" s="300"/>
      <c r="V3" s="300"/>
      <c r="AG3" s="299" t="s">
        <v>228</v>
      </c>
      <c r="AH3" s="299"/>
      <c r="AI3" s="299"/>
      <c r="AJ3" s="299"/>
      <c r="AK3" s="299"/>
      <c r="AL3" s="300"/>
      <c r="AM3" s="299"/>
      <c r="AN3" s="300"/>
      <c r="AO3" s="300"/>
      <c r="AP3" s="300"/>
      <c r="AQ3" s="300"/>
      <c r="AR3" s="300"/>
      <c r="AS3" s="300"/>
      <c r="AT3" s="300"/>
      <c r="AU3" s="300"/>
      <c r="AV3" s="300"/>
      <c r="AW3" s="300"/>
      <c r="AX3" s="300"/>
      <c r="AY3" s="300"/>
      <c r="AZ3" s="300"/>
    </row>
    <row r="4" spans="1:52" ht="37.5" customHeight="1" thickTop="1">
      <c r="A4" s="27" t="s">
        <v>123</v>
      </c>
      <c r="B4" s="28" t="s">
        <v>56</v>
      </c>
      <c r="C4" s="489" t="s">
        <v>61</v>
      </c>
      <c r="D4" s="490"/>
      <c r="E4" s="1003" t="s">
        <v>328</v>
      </c>
      <c r="F4" s="1004"/>
      <c r="G4" s="1008" t="s">
        <v>354</v>
      </c>
      <c r="H4" s="981"/>
      <c r="I4" s="1008" t="s">
        <v>327</v>
      </c>
      <c r="J4" s="981"/>
      <c r="K4" s="1009" t="s">
        <v>326</v>
      </c>
      <c r="L4" s="981"/>
      <c r="M4" s="1005" t="s">
        <v>325</v>
      </c>
      <c r="N4" s="981"/>
      <c r="O4" s="1005" t="s">
        <v>303</v>
      </c>
      <c r="P4" s="981"/>
      <c r="Q4" s="1005" t="s">
        <v>166</v>
      </c>
      <c r="R4" s="981"/>
      <c r="S4" s="1005" t="s">
        <v>54</v>
      </c>
      <c r="T4" s="981"/>
      <c r="U4" s="403" t="s">
        <v>59</v>
      </c>
      <c r="V4" s="402"/>
      <c r="AG4" s="489" t="s">
        <v>61</v>
      </c>
      <c r="AH4" s="490"/>
      <c r="AI4" s="1003" t="s">
        <v>328</v>
      </c>
      <c r="AJ4" s="1004"/>
      <c r="AK4" s="1008" t="s">
        <v>354</v>
      </c>
      <c r="AL4" s="981"/>
      <c r="AM4" s="1008" t="s">
        <v>327</v>
      </c>
      <c r="AN4" s="981"/>
      <c r="AO4" s="1009" t="s">
        <v>326</v>
      </c>
      <c r="AP4" s="981"/>
      <c r="AQ4" s="1005" t="s">
        <v>325</v>
      </c>
      <c r="AR4" s="981"/>
      <c r="AS4" s="1005" t="s">
        <v>303</v>
      </c>
      <c r="AT4" s="981"/>
      <c r="AU4" s="1005" t="s">
        <v>166</v>
      </c>
      <c r="AV4" s="981"/>
      <c r="AW4" s="1005" t="s">
        <v>54</v>
      </c>
      <c r="AX4" s="981"/>
      <c r="AY4" s="403" t="s">
        <v>59</v>
      </c>
      <c r="AZ4" s="402"/>
    </row>
    <row r="5" spans="1:52" ht="9.75">
      <c r="A5" s="27"/>
      <c r="B5" s="28"/>
      <c r="C5" s="1001" t="s">
        <v>263</v>
      </c>
      <c r="D5" s="1002"/>
      <c r="E5" s="1001" t="s">
        <v>329</v>
      </c>
      <c r="F5" s="1002"/>
      <c r="G5" s="1001" t="s">
        <v>353</v>
      </c>
      <c r="H5" s="1002"/>
      <c r="I5" s="1001" t="s">
        <v>330</v>
      </c>
      <c r="J5" s="1002"/>
      <c r="K5" s="1001" t="s">
        <v>331</v>
      </c>
      <c r="L5" s="1002"/>
      <c r="M5" s="1006" t="s">
        <v>332</v>
      </c>
      <c r="N5" s="1007"/>
      <c r="O5" s="1006" t="s">
        <v>264</v>
      </c>
      <c r="P5" s="1007"/>
      <c r="Q5" s="1006" t="s">
        <v>265</v>
      </c>
      <c r="R5" s="1007"/>
      <c r="S5" s="1006" t="s">
        <v>280</v>
      </c>
      <c r="T5" s="1007"/>
      <c r="U5" s="404"/>
      <c r="V5" s="473"/>
      <c r="AG5" s="1001" t="s">
        <v>263</v>
      </c>
      <c r="AH5" s="1002"/>
      <c r="AI5" s="1001" t="s">
        <v>329</v>
      </c>
      <c r="AJ5" s="1002"/>
      <c r="AK5" s="1001" t="s">
        <v>353</v>
      </c>
      <c r="AL5" s="1002"/>
      <c r="AM5" s="1001" t="s">
        <v>330</v>
      </c>
      <c r="AN5" s="1002"/>
      <c r="AO5" s="1001" t="s">
        <v>331</v>
      </c>
      <c r="AP5" s="1002"/>
      <c r="AQ5" s="1006" t="s">
        <v>332</v>
      </c>
      <c r="AR5" s="1007"/>
      <c r="AS5" s="1006" t="s">
        <v>264</v>
      </c>
      <c r="AT5" s="1007"/>
      <c r="AU5" s="1006" t="s">
        <v>265</v>
      </c>
      <c r="AV5" s="1007"/>
      <c r="AW5" s="1006" t="s">
        <v>280</v>
      </c>
      <c r="AX5" s="1007"/>
      <c r="AY5" s="404"/>
      <c r="AZ5" s="473"/>
    </row>
    <row r="6" spans="1:52" ht="12" customHeight="1">
      <c r="A6" s="27"/>
      <c r="B6" s="28"/>
      <c r="C6" s="275" t="s">
        <v>57</v>
      </c>
      <c r="D6" s="405" t="s">
        <v>58</v>
      </c>
      <c r="E6" s="275" t="s">
        <v>57</v>
      </c>
      <c r="F6" s="405" t="s">
        <v>58</v>
      </c>
      <c r="G6" s="275" t="s">
        <v>57</v>
      </c>
      <c r="H6" s="405" t="s">
        <v>58</v>
      </c>
      <c r="I6" s="275" t="s">
        <v>57</v>
      </c>
      <c r="J6" s="405" t="s">
        <v>58</v>
      </c>
      <c r="K6" s="275" t="s">
        <v>57</v>
      </c>
      <c r="L6" s="405" t="s">
        <v>58</v>
      </c>
      <c r="M6" s="275" t="s">
        <v>57</v>
      </c>
      <c r="N6" s="405" t="s">
        <v>58</v>
      </c>
      <c r="O6" s="275" t="s">
        <v>57</v>
      </c>
      <c r="P6" s="570" t="s">
        <v>58</v>
      </c>
      <c r="Q6" s="275" t="s">
        <v>57</v>
      </c>
      <c r="R6" s="570" t="s">
        <v>58</v>
      </c>
      <c r="S6" s="275" t="s">
        <v>57</v>
      </c>
      <c r="T6" s="566" t="s">
        <v>58</v>
      </c>
      <c r="U6" s="275" t="s">
        <v>57</v>
      </c>
      <c r="V6" s="405" t="s">
        <v>58</v>
      </c>
      <c r="AG6" s="275" t="s">
        <v>57</v>
      </c>
      <c r="AH6" s="405" t="s">
        <v>58</v>
      </c>
      <c r="AI6" s="275" t="s">
        <v>57</v>
      </c>
      <c r="AJ6" s="405" t="s">
        <v>58</v>
      </c>
      <c r="AK6" s="275" t="s">
        <v>57</v>
      </c>
      <c r="AL6" s="405" t="s">
        <v>58</v>
      </c>
      <c r="AM6" s="275" t="s">
        <v>57</v>
      </c>
      <c r="AN6" s="405" t="s">
        <v>58</v>
      </c>
      <c r="AO6" s="275" t="s">
        <v>57</v>
      </c>
      <c r="AP6" s="405" t="s">
        <v>58</v>
      </c>
      <c r="AQ6" s="275" t="s">
        <v>57</v>
      </c>
      <c r="AR6" s="405" t="s">
        <v>58</v>
      </c>
      <c r="AS6" s="275" t="s">
        <v>57</v>
      </c>
      <c r="AT6" s="570" t="s">
        <v>58</v>
      </c>
      <c r="AU6" s="275" t="s">
        <v>57</v>
      </c>
      <c r="AV6" s="570" t="s">
        <v>58</v>
      </c>
      <c r="AW6" s="275" t="s">
        <v>57</v>
      </c>
      <c r="AX6" s="566" t="s">
        <v>58</v>
      </c>
      <c r="AY6" s="275" t="s">
        <v>57</v>
      </c>
      <c r="AZ6" s="405" t="s">
        <v>58</v>
      </c>
    </row>
    <row r="7" spans="1:52" s="287" customFormat="1" ht="8.25" thickBot="1">
      <c r="A7" s="769" t="s">
        <v>555</v>
      </c>
      <c r="B7" s="480"/>
      <c r="C7" s="285" t="s">
        <v>62</v>
      </c>
      <c r="D7" s="286" t="s">
        <v>62</v>
      </c>
      <c r="E7" s="285" t="s">
        <v>62</v>
      </c>
      <c r="F7" s="286" t="s">
        <v>62</v>
      </c>
      <c r="G7" s="285" t="s">
        <v>62</v>
      </c>
      <c r="H7" s="286" t="s">
        <v>62</v>
      </c>
      <c r="I7" s="285" t="s">
        <v>62</v>
      </c>
      <c r="J7" s="286" t="s">
        <v>62</v>
      </c>
      <c r="K7" s="285" t="s">
        <v>62</v>
      </c>
      <c r="L7" s="286" t="s">
        <v>62</v>
      </c>
      <c r="M7" s="285" t="s">
        <v>62</v>
      </c>
      <c r="N7" s="286" t="s">
        <v>62</v>
      </c>
      <c r="O7" s="285" t="s">
        <v>62</v>
      </c>
      <c r="P7" s="571" t="s">
        <v>62</v>
      </c>
      <c r="Q7" s="285" t="s">
        <v>62</v>
      </c>
      <c r="R7" s="571" t="s">
        <v>62</v>
      </c>
      <c r="S7" s="285" t="s">
        <v>62</v>
      </c>
      <c r="T7" s="571" t="s">
        <v>62</v>
      </c>
      <c r="U7" s="576" t="s">
        <v>62</v>
      </c>
      <c r="V7" s="530" t="s">
        <v>62</v>
      </c>
      <c r="AG7" s="285" t="s">
        <v>62</v>
      </c>
      <c r="AH7" s="286" t="s">
        <v>62</v>
      </c>
      <c r="AI7" s="285" t="s">
        <v>62</v>
      </c>
      <c r="AJ7" s="286" t="s">
        <v>62</v>
      </c>
      <c r="AK7" s="285" t="s">
        <v>62</v>
      </c>
      <c r="AL7" s="286" t="s">
        <v>62</v>
      </c>
      <c r="AM7" s="285" t="s">
        <v>62</v>
      </c>
      <c r="AN7" s="286" t="s">
        <v>62</v>
      </c>
      <c r="AO7" s="285" t="s">
        <v>62</v>
      </c>
      <c r="AP7" s="286" t="s">
        <v>62</v>
      </c>
      <c r="AQ7" s="285" t="s">
        <v>62</v>
      </c>
      <c r="AR7" s="286" t="s">
        <v>62</v>
      </c>
      <c r="AS7" s="285" t="s">
        <v>62</v>
      </c>
      <c r="AT7" s="571" t="s">
        <v>62</v>
      </c>
      <c r="AU7" s="285" t="s">
        <v>62</v>
      </c>
      <c r="AV7" s="571" t="s">
        <v>62</v>
      </c>
      <c r="AW7" s="285" t="s">
        <v>62</v>
      </c>
      <c r="AX7" s="571" t="s">
        <v>62</v>
      </c>
      <c r="AY7" s="576" t="s">
        <v>62</v>
      </c>
      <c r="AZ7" s="530" t="s">
        <v>62</v>
      </c>
    </row>
    <row r="8" spans="1:52" ht="12.75" customHeight="1" thickTop="1">
      <c r="A8" s="20" t="str">
        <f>'t1'!A6</f>
        <v>AMMIRAGLIO ISPETTORE CAPO</v>
      </c>
      <c r="B8" s="221" t="str">
        <f>'t1'!B6</f>
        <v>0D0330</v>
      </c>
      <c r="C8" s="822">
        <f>ROUND(AG8,0)</f>
        <v>0</v>
      </c>
      <c r="D8" s="823">
        <f aca="true" t="shared" si="0" ref="D8:D49">ROUND(AH8,0)</f>
        <v>0</v>
      </c>
      <c r="E8" s="822">
        <f aca="true" t="shared" si="1" ref="E8:E49">ROUND(AI8,0)</f>
        <v>0</v>
      </c>
      <c r="F8" s="823">
        <f aca="true" t="shared" si="2" ref="F8:F49">ROUND(AJ8,0)</f>
        <v>0</v>
      </c>
      <c r="G8" s="822">
        <f aca="true" t="shared" si="3" ref="G8:G49">ROUND(AK8,0)</f>
        <v>0</v>
      </c>
      <c r="H8" s="823">
        <f aca="true" t="shared" si="4" ref="H8:H49">ROUND(AL8,0)</f>
        <v>0</v>
      </c>
      <c r="I8" s="822">
        <f aca="true" t="shared" si="5" ref="I8:I49">ROUND(AM8,0)</f>
        <v>0</v>
      </c>
      <c r="J8" s="823">
        <f aca="true" t="shared" si="6" ref="J8:J49">ROUND(AN8,0)</f>
        <v>0</v>
      </c>
      <c r="K8" s="822">
        <f aca="true" t="shared" si="7" ref="K8:K49">ROUND(AO8,0)</f>
        <v>0</v>
      </c>
      <c r="L8" s="823">
        <f aca="true" t="shared" si="8" ref="L8:L49">ROUND(AP8,0)</f>
        <v>0</v>
      </c>
      <c r="M8" s="822">
        <f aca="true" t="shared" si="9" ref="M8:M49">ROUND(AQ8,0)</f>
        <v>0</v>
      </c>
      <c r="N8" s="823">
        <f aca="true" t="shared" si="10" ref="N8:N49">ROUND(AR8,0)</f>
        <v>0</v>
      </c>
      <c r="O8" s="824">
        <f aca="true" t="shared" si="11" ref="O8:O49">ROUND(AS8,0)</f>
        <v>0</v>
      </c>
      <c r="P8" s="825">
        <f aca="true" t="shared" si="12" ref="P8:P49">ROUND(AT8,0)</f>
        <v>0</v>
      </c>
      <c r="Q8" s="824">
        <f aca="true" t="shared" si="13" ref="Q8:Q49">ROUND(AU8,0)</f>
        <v>0</v>
      </c>
      <c r="R8" s="825">
        <f aca="true" t="shared" si="14" ref="R8:R49">ROUND(AV8,0)</f>
        <v>0</v>
      </c>
      <c r="S8" s="824">
        <f aca="true" t="shared" si="15" ref="S8:S49">ROUND(AW8,0)</f>
        <v>0</v>
      </c>
      <c r="T8" s="826">
        <f aca="true" t="shared" si="16" ref="T8:T49">ROUND(AX8,0)</f>
        <v>0</v>
      </c>
      <c r="U8" s="577">
        <f>SUM(C8,E8,G8,I8,K8,M8,O8,Q8,S8)</f>
        <v>0</v>
      </c>
      <c r="V8" s="578">
        <f>SUM(D8,F8,H8,J8,L8,N8,P8,R8,T8)</f>
        <v>0</v>
      </c>
      <c r="W8" s="26">
        <f>'t1'!M6</f>
        <v>0</v>
      </c>
      <c r="AG8" s="271"/>
      <c r="AH8" s="272"/>
      <c r="AI8" s="271"/>
      <c r="AJ8" s="272"/>
      <c r="AK8" s="271"/>
      <c r="AL8" s="272"/>
      <c r="AM8" s="271"/>
      <c r="AN8" s="272"/>
      <c r="AO8" s="271"/>
      <c r="AP8" s="272"/>
      <c r="AQ8" s="271"/>
      <c r="AR8" s="272"/>
      <c r="AS8" s="575"/>
      <c r="AT8" s="572"/>
      <c r="AU8" s="575"/>
      <c r="AV8" s="572"/>
      <c r="AW8" s="575"/>
      <c r="AX8" s="567"/>
      <c r="AY8" s="577">
        <f>SUM(AG8,AI8,AK8,AM8,AO8,AQ8,AS8,AU8,AW8)</f>
        <v>0</v>
      </c>
      <c r="AZ8" s="578">
        <f>SUM(AH8,AJ8,AL8,AN8,AP8,AR8,AT8,AV8,AX8)</f>
        <v>0</v>
      </c>
    </row>
    <row r="9" spans="1:52" ht="12.75" customHeight="1">
      <c r="A9" s="142" t="str">
        <f>'t1'!A7</f>
        <v>AMMIRAGLIO ISPETTORE</v>
      </c>
      <c r="B9" s="214" t="str">
        <f>'t1'!B7</f>
        <v>0D0329</v>
      </c>
      <c r="C9" s="827">
        <f aca="true" t="shared" si="17" ref="C9:C49">ROUND(AG9,0)</f>
        <v>0</v>
      </c>
      <c r="D9" s="828">
        <f t="shared" si="0"/>
        <v>0</v>
      </c>
      <c r="E9" s="827">
        <f t="shared" si="1"/>
        <v>0</v>
      </c>
      <c r="F9" s="828">
        <f t="shared" si="2"/>
        <v>0</v>
      </c>
      <c r="G9" s="827">
        <f t="shared" si="3"/>
        <v>0</v>
      </c>
      <c r="H9" s="828">
        <f t="shared" si="4"/>
        <v>0</v>
      </c>
      <c r="I9" s="827">
        <f t="shared" si="5"/>
        <v>0</v>
      </c>
      <c r="J9" s="828">
        <f t="shared" si="6"/>
        <v>0</v>
      </c>
      <c r="K9" s="827">
        <f t="shared" si="7"/>
        <v>0</v>
      </c>
      <c r="L9" s="828">
        <f t="shared" si="8"/>
        <v>0</v>
      </c>
      <c r="M9" s="827">
        <f t="shared" si="9"/>
        <v>0</v>
      </c>
      <c r="N9" s="828">
        <f t="shared" si="10"/>
        <v>0</v>
      </c>
      <c r="O9" s="827">
        <f t="shared" si="11"/>
        <v>0</v>
      </c>
      <c r="P9" s="829">
        <f t="shared" si="12"/>
        <v>0</v>
      </c>
      <c r="Q9" s="827">
        <f t="shared" si="13"/>
        <v>0</v>
      </c>
      <c r="R9" s="829">
        <f t="shared" si="14"/>
        <v>0</v>
      </c>
      <c r="S9" s="827">
        <f t="shared" si="15"/>
        <v>0</v>
      </c>
      <c r="T9" s="830">
        <f t="shared" si="16"/>
        <v>0</v>
      </c>
      <c r="U9" s="529">
        <f aca="true" t="shared" si="18" ref="U9:U49">SUM(C9,E9,G9,I9,K9,M9,O9,Q9,S9)</f>
        <v>0</v>
      </c>
      <c r="V9" s="531">
        <f aca="true" t="shared" si="19" ref="V9:V49">SUM(D9,F9,H9,J9,L9,N9,P9,R9,T9)</f>
        <v>0</v>
      </c>
      <c r="W9" s="26">
        <f>'t1'!M7</f>
        <v>0</v>
      </c>
      <c r="AG9" s="273"/>
      <c r="AH9" s="274"/>
      <c r="AI9" s="273"/>
      <c r="AJ9" s="274"/>
      <c r="AK9" s="273"/>
      <c r="AL9" s="274"/>
      <c r="AM9" s="273"/>
      <c r="AN9" s="274"/>
      <c r="AO9" s="273"/>
      <c r="AP9" s="274"/>
      <c r="AQ9" s="273"/>
      <c r="AR9" s="274"/>
      <c r="AS9" s="273"/>
      <c r="AT9" s="573"/>
      <c r="AU9" s="273"/>
      <c r="AV9" s="573"/>
      <c r="AW9" s="273"/>
      <c r="AX9" s="568"/>
      <c r="AY9" s="529">
        <f aca="true" t="shared" si="20" ref="AY9:AY49">SUM(AG9,AI9,AK9,AM9,AO9,AQ9,AS9,AU9,AW9)</f>
        <v>0</v>
      </c>
      <c r="AZ9" s="531">
        <f aca="true" t="shared" si="21" ref="AZ9:AZ49">SUM(AH9,AJ9,AL9,AN9,AP9,AR9,AT9,AV9,AX9)</f>
        <v>0</v>
      </c>
    </row>
    <row r="10" spans="1:52" ht="12.75" customHeight="1">
      <c r="A10" s="142" t="str">
        <f>'t1'!A8</f>
        <v>CONTRAMMIRAGLIO</v>
      </c>
      <c r="B10" s="214" t="str">
        <f>'t1'!B8</f>
        <v>0D0334</v>
      </c>
      <c r="C10" s="827">
        <f t="shared" si="17"/>
        <v>0</v>
      </c>
      <c r="D10" s="828">
        <f t="shared" si="0"/>
        <v>0</v>
      </c>
      <c r="E10" s="827">
        <f t="shared" si="1"/>
        <v>0</v>
      </c>
      <c r="F10" s="828">
        <f t="shared" si="2"/>
        <v>0</v>
      </c>
      <c r="G10" s="827">
        <f t="shared" si="3"/>
        <v>0</v>
      </c>
      <c r="H10" s="828">
        <f t="shared" si="4"/>
        <v>0</v>
      </c>
      <c r="I10" s="827">
        <f t="shared" si="5"/>
        <v>0</v>
      </c>
      <c r="J10" s="828">
        <f t="shared" si="6"/>
        <v>0</v>
      </c>
      <c r="K10" s="827">
        <f t="shared" si="7"/>
        <v>0</v>
      </c>
      <c r="L10" s="828">
        <f t="shared" si="8"/>
        <v>0</v>
      </c>
      <c r="M10" s="827">
        <f t="shared" si="9"/>
        <v>0</v>
      </c>
      <c r="N10" s="828">
        <f t="shared" si="10"/>
        <v>0</v>
      </c>
      <c r="O10" s="827">
        <f t="shared" si="11"/>
        <v>0</v>
      </c>
      <c r="P10" s="829">
        <f t="shared" si="12"/>
        <v>0</v>
      </c>
      <c r="Q10" s="827">
        <f t="shared" si="13"/>
        <v>0</v>
      </c>
      <c r="R10" s="829">
        <f t="shared" si="14"/>
        <v>0</v>
      </c>
      <c r="S10" s="827">
        <f t="shared" si="15"/>
        <v>0</v>
      </c>
      <c r="T10" s="830">
        <f t="shared" si="16"/>
        <v>0</v>
      </c>
      <c r="U10" s="529">
        <f t="shared" si="18"/>
        <v>0</v>
      </c>
      <c r="V10" s="531">
        <f t="shared" si="19"/>
        <v>0</v>
      </c>
      <c r="W10" s="26">
        <f>'t1'!M8</f>
        <v>0</v>
      </c>
      <c r="AG10" s="273"/>
      <c r="AH10" s="274"/>
      <c r="AI10" s="273"/>
      <c r="AJ10" s="274"/>
      <c r="AK10" s="273"/>
      <c r="AL10" s="274"/>
      <c r="AM10" s="273"/>
      <c r="AN10" s="274"/>
      <c r="AO10" s="273"/>
      <c r="AP10" s="274"/>
      <c r="AQ10" s="273"/>
      <c r="AR10" s="274"/>
      <c r="AS10" s="273"/>
      <c r="AT10" s="573"/>
      <c r="AU10" s="273"/>
      <c r="AV10" s="573"/>
      <c r="AW10" s="273"/>
      <c r="AX10" s="568"/>
      <c r="AY10" s="529">
        <f t="shared" si="20"/>
        <v>0</v>
      </c>
      <c r="AZ10" s="531">
        <f t="shared" si="21"/>
        <v>0</v>
      </c>
    </row>
    <row r="11" spans="1:52" ht="12.75" customHeight="1">
      <c r="A11" s="142" t="str">
        <f>'t1'!A9</f>
        <v>CAPITANO DI VASCELLO + 23 ANNI</v>
      </c>
      <c r="B11" s="214" t="str">
        <f>'t1'!B9</f>
        <v>0D0562</v>
      </c>
      <c r="C11" s="827">
        <f t="shared" si="17"/>
        <v>0</v>
      </c>
      <c r="D11" s="828">
        <f t="shared" si="0"/>
        <v>0</v>
      </c>
      <c r="E11" s="827">
        <f t="shared" si="1"/>
        <v>0</v>
      </c>
      <c r="F11" s="828">
        <f t="shared" si="2"/>
        <v>0</v>
      </c>
      <c r="G11" s="827">
        <f t="shared" si="3"/>
        <v>0</v>
      </c>
      <c r="H11" s="828">
        <f t="shared" si="4"/>
        <v>0</v>
      </c>
      <c r="I11" s="827">
        <f t="shared" si="5"/>
        <v>0</v>
      </c>
      <c r="J11" s="828">
        <f t="shared" si="6"/>
        <v>0</v>
      </c>
      <c r="K11" s="827">
        <f t="shared" si="7"/>
        <v>0</v>
      </c>
      <c r="L11" s="828">
        <f t="shared" si="8"/>
        <v>0</v>
      </c>
      <c r="M11" s="827">
        <f t="shared" si="9"/>
        <v>0</v>
      </c>
      <c r="N11" s="828">
        <f t="shared" si="10"/>
        <v>0</v>
      </c>
      <c r="O11" s="827">
        <f t="shared" si="11"/>
        <v>0</v>
      </c>
      <c r="P11" s="829">
        <f t="shared" si="12"/>
        <v>0</v>
      </c>
      <c r="Q11" s="827">
        <f t="shared" si="13"/>
        <v>0</v>
      </c>
      <c r="R11" s="829">
        <f t="shared" si="14"/>
        <v>0</v>
      </c>
      <c r="S11" s="827">
        <f t="shared" si="15"/>
        <v>0</v>
      </c>
      <c r="T11" s="830">
        <f t="shared" si="16"/>
        <v>0</v>
      </c>
      <c r="U11" s="529">
        <f t="shared" si="18"/>
        <v>0</v>
      </c>
      <c r="V11" s="531">
        <f t="shared" si="19"/>
        <v>0</v>
      </c>
      <c r="W11" s="26">
        <f>'t1'!M9</f>
        <v>0</v>
      </c>
      <c r="AG11" s="273"/>
      <c r="AH11" s="274"/>
      <c r="AI11" s="273"/>
      <c r="AJ11" s="274"/>
      <c r="AK11" s="273"/>
      <c r="AL11" s="274"/>
      <c r="AM11" s="273"/>
      <c r="AN11" s="274"/>
      <c r="AO11" s="273"/>
      <c r="AP11" s="274"/>
      <c r="AQ11" s="273"/>
      <c r="AR11" s="274"/>
      <c r="AS11" s="273"/>
      <c r="AT11" s="573"/>
      <c r="AU11" s="273"/>
      <c r="AV11" s="573"/>
      <c r="AW11" s="273"/>
      <c r="AX11" s="568"/>
      <c r="AY11" s="529">
        <f t="shared" si="20"/>
        <v>0</v>
      </c>
      <c r="AZ11" s="531">
        <f t="shared" si="21"/>
        <v>0</v>
      </c>
    </row>
    <row r="12" spans="1:52" ht="12.75" customHeight="1">
      <c r="A12" s="142" t="str">
        <f>'t1'!A10</f>
        <v>CAPITANO DI VASCELLO</v>
      </c>
      <c r="B12" s="214" t="str">
        <f>'t1'!B10</f>
        <v>0D0345</v>
      </c>
      <c r="C12" s="827">
        <f t="shared" si="17"/>
        <v>0</v>
      </c>
      <c r="D12" s="828">
        <f t="shared" si="0"/>
        <v>0</v>
      </c>
      <c r="E12" s="827">
        <f t="shared" si="1"/>
        <v>0</v>
      </c>
      <c r="F12" s="828">
        <f t="shared" si="2"/>
        <v>0</v>
      </c>
      <c r="G12" s="827">
        <f t="shared" si="3"/>
        <v>0</v>
      </c>
      <c r="H12" s="828">
        <f t="shared" si="4"/>
        <v>0</v>
      </c>
      <c r="I12" s="827">
        <f t="shared" si="5"/>
        <v>0</v>
      </c>
      <c r="J12" s="828">
        <f t="shared" si="6"/>
        <v>0</v>
      </c>
      <c r="K12" s="827">
        <f t="shared" si="7"/>
        <v>0</v>
      </c>
      <c r="L12" s="828">
        <f t="shared" si="8"/>
        <v>0</v>
      </c>
      <c r="M12" s="827">
        <f t="shared" si="9"/>
        <v>0</v>
      </c>
      <c r="N12" s="828">
        <f t="shared" si="10"/>
        <v>0</v>
      </c>
      <c r="O12" s="827">
        <f t="shared" si="11"/>
        <v>0</v>
      </c>
      <c r="P12" s="829">
        <f t="shared" si="12"/>
        <v>0</v>
      </c>
      <c r="Q12" s="827">
        <f t="shared" si="13"/>
        <v>0</v>
      </c>
      <c r="R12" s="829">
        <f t="shared" si="14"/>
        <v>0</v>
      </c>
      <c r="S12" s="827">
        <f t="shared" si="15"/>
        <v>0</v>
      </c>
      <c r="T12" s="830">
        <f t="shared" si="16"/>
        <v>0</v>
      </c>
      <c r="U12" s="529">
        <f t="shared" si="18"/>
        <v>0</v>
      </c>
      <c r="V12" s="531">
        <f t="shared" si="19"/>
        <v>0</v>
      </c>
      <c r="W12" s="26">
        <f>'t1'!M10</f>
        <v>0</v>
      </c>
      <c r="AG12" s="273"/>
      <c r="AH12" s="274"/>
      <c r="AI12" s="273"/>
      <c r="AJ12" s="274"/>
      <c r="AK12" s="273"/>
      <c r="AL12" s="274"/>
      <c r="AM12" s="273"/>
      <c r="AN12" s="274"/>
      <c r="AO12" s="273"/>
      <c r="AP12" s="274"/>
      <c r="AQ12" s="273"/>
      <c r="AR12" s="274"/>
      <c r="AS12" s="273"/>
      <c r="AT12" s="573"/>
      <c r="AU12" s="273"/>
      <c r="AV12" s="573"/>
      <c r="AW12" s="273"/>
      <c r="AX12" s="568"/>
      <c r="AY12" s="529">
        <f t="shared" si="20"/>
        <v>0</v>
      </c>
      <c r="AZ12" s="531">
        <f t="shared" si="21"/>
        <v>0</v>
      </c>
    </row>
    <row r="13" spans="1:52" ht="12.75" customHeight="1">
      <c r="A13" s="142" t="str">
        <f>'t1'!A11</f>
        <v>CAPITANO DI FREGATA + 23 ANNI</v>
      </c>
      <c r="B13" s="214" t="str">
        <f>'t1'!B11</f>
        <v>0D0563</v>
      </c>
      <c r="C13" s="827">
        <f t="shared" si="17"/>
        <v>0</v>
      </c>
      <c r="D13" s="828">
        <f t="shared" si="0"/>
        <v>0</v>
      </c>
      <c r="E13" s="827">
        <f t="shared" si="1"/>
        <v>0</v>
      </c>
      <c r="F13" s="828">
        <f t="shared" si="2"/>
        <v>0</v>
      </c>
      <c r="G13" s="827">
        <f t="shared" si="3"/>
        <v>0</v>
      </c>
      <c r="H13" s="828">
        <f t="shared" si="4"/>
        <v>0</v>
      </c>
      <c r="I13" s="827">
        <f t="shared" si="5"/>
        <v>0</v>
      </c>
      <c r="J13" s="828">
        <f t="shared" si="6"/>
        <v>0</v>
      </c>
      <c r="K13" s="827">
        <f t="shared" si="7"/>
        <v>0</v>
      </c>
      <c r="L13" s="828">
        <f t="shared" si="8"/>
        <v>0</v>
      </c>
      <c r="M13" s="827">
        <f t="shared" si="9"/>
        <v>0</v>
      </c>
      <c r="N13" s="828">
        <f t="shared" si="10"/>
        <v>0</v>
      </c>
      <c r="O13" s="827">
        <f t="shared" si="11"/>
        <v>0</v>
      </c>
      <c r="P13" s="829">
        <f t="shared" si="12"/>
        <v>0</v>
      </c>
      <c r="Q13" s="827">
        <f t="shared" si="13"/>
        <v>0</v>
      </c>
      <c r="R13" s="829">
        <f t="shared" si="14"/>
        <v>0</v>
      </c>
      <c r="S13" s="827">
        <f t="shared" si="15"/>
        <v>0</v>
      </c>
      <c r="T13" s="830">
        <f t="shared" si="16"/>
        <v>0</v>
      </c>
      <c r="U13" s="529">
        <f t="shared" si="18"/>
        <v>0</v>
      </c>
      <c r="V13" s="531">
        <f t="shared" si="19"/>
        <v>0</v>
      </c>
      <c r="W13" s="26">
        <f>'t1'!M11</f>
        <v>0</v>
      </c>
      <c r="AG13" s="273"/>
      <c r="AH13" s="274"/>
      <c r="AI13" s="273"/>
      <c r="AJ13" s="274"/>
      <c r="AK13" s="273"/>
      <c r="AL13" s="274"/>
      <c r="AM13" s="273"/>
      <c r="AN13" s="274"/>
      <c r="AO13" s="273"/>
      <c r="AP13" s="274"/>
      <c r="AQ13" s="273"/>
      <c r="AR13" s="274"/>
      <c r="AS13" s="273"/>
      <c r="AT13" s="573"/>
      <c r="AU13" s="273"/>
      <c r="AV13" s="573"/>
      <c r="AW13" s="273"/>
      <c r="AX13" s="568"/>
      <c r="AY13" s="529">
        <f t="shared" si="20"/>
        <v>0</v>
      </c>
      <c r="AZ13" s="531">
        <f t="shared" si="21"/>
        <v>0</v>
      </c>
    </row>
    <row r="14" spans="1:52" ht="12.75" customHeight="1">
      <c r="A14" s="142" t="str">
        <f>'t1'!A12</f>
        <v>CAPITANO DI FREGATA + 18 ANNI</v>
      </c>
      <c r="B14" s="214" t="str">
        <f>'t1'!B12</f>
        <v>0D0956</v>
      </c>
      <c r="C14" s="827">
        <f t="shared" si="17"/>
        <v>0</v>
      </c>
      <c r="D14" s="828">
        <f t="shared" si="0"/>
        <v>0</v>
      </c>
      <c r="E14" s="827">
        <f t="shared" si="1"/>
        <v>0</v>
      </c>
      <c r="F14" s="828">
        <f t="shared" si="2"/>
        <v>0</v>
      </c>
      <c r="G14" s="827">
        <f t="shared" si="3"/>
        <v>0</v>
      </c>
      <c r="H14" s="828">
        <f t="shared" si="4"/>
        <v>0</v>
      </c>
      <c r="I14" s="827">
        <f t="shared" si="5"/>
        <v>0</v>
      </c>
      <c r="J14" s="828">
        <f t="shared" si="6"/>
        <v>0</v>
      </c>
      <c r="K14" s="827">
        <f t="shared" si="7"/>
        <v>0</v>
      </c>
      <c r="L14" s="828">
        <f t="shared" si="8"/>
        <v>0</v>
      </c>
      <c r="M14" s="827">
        <f t="shared" si="9"/>
        <v>0</v>
      </c>
      <c r="N14" s="828">
        <f t="shared" si="10"/>
        <v>0</v>
      </c>
      <c r="O14" s="827">
        <f t="shared" si="11"/>
        <v>0</v>
      </c>
      <c r="P14" s="829">
        <f t="shared" si="12"/>
        <v>0</v>
      </c>
      <c r="Q14" s="827">
        <f t="shared" si="13"/>
        <v>0</v>
      </c>
      <c r="R14" s="829">
        <f t="shared" si="14"/>
        <v>0</v>
      </c>
      <c r="S14" s="827">
        <f t="shared" si="15"/>
        <v>0</v>
      </c>
      <c r="T14" s="830">
        <f t="shared" si="16"/>
        <v>0</v>
      </c>
      <c r="U14" s="529">
        <f t="shared" si="18"/>
        <v>0</v>
      </c>
      <c r="V14" s="531">
        <f t="shared" si="19"/>
        <v>0</v>
      </c>
      <c r="W14" s="26">
        <f>'t1'!M12</f>
        <v>0</v>
      </c>
      <c r="AG14" s="273"/>
      <c r="AH14" s="274"/>
      <c r="AI14" s="273"/>
      <c r="AJ14" s="274"/>
      <c r="AK14" s="273"/>
      <c r="AL14" s="274"/>
      <c r="AM14" s="273"/>
      <c r="AN14" s="274"/>
      <c r="AO14" s="273"/>
      <c r="AP14" s="274"/>
      <c r="AQ14" s="273"/>
      <c r="AR14" s="274"/>
      <c r="AS14" s="273"/>
      <c r="AT14" s="573"/>
      <c r="AU14" s="273"/>
      <c r="AV14" s="573"/>
      <c r="AW14" s="273"/>
      <c r="AX14" s="568"/>
      <c r="AY14" s="529">
        <f t="shared" si="20"/>
        <v>0</v>
      </c>
      <c r="AZ14" s="531">
        <f t="shared" si="21"/>
        <v>0</v>
      </c>
    </row>
    <row r="15" spans="1:52" ht="12.75" customHeight="1">
      <c r="A15" s="142" t="str">
        <f>'t1'!A13</f>
        <v>CAPITANO DI FREGATA + 13 ANNI</v>
      </c>
      <c r="B15" s="214" t="str">
        <f>'t1'!B13</f>
        <v>0D0564</v>
      </c>
      <c r="C15" s="827">
        <f t="shared" si="17"/>
        <v>0</v>
      </c>
      <c r="D15" s="828">
        <f t="shared" si="0"/>
        <v>0</v>
      </c>
      <c r="E15" s="827">
        <f t="shared" si="1"/>
        <v>0</v>
      </c>
      <c r="F15" s="828">
        <f t="shared" si="2"/>
        <v>0</v>
      </c>
      <c r="G15" s="827">
        <f t="shared" si="3"/>
        <v>0</v>
      </c>
      <c r="H15" s="828">
        <f t="shared" si="4"/>
        <v>0</v>
      </c>
      <c r="I15" s="827">
        <f t="shared" si="5"/>
        <v>0</v>
      </c>
      <c r="J15" s="828">
        <f t="shared" si="6"/>
        <v>0</v>
      </c>
      <c r="K15" s="827">
        <f t="shared" si="7"/>
        <v>0</v>
      </c>
      <c r="L15" s="828">
        <f t="shared" si="8"/>
        <v>0</v>
      </c>
      <c r="M15" s="827">
        <f t="shared" si="9"/>
        <v>0</v>
      </c>
      <c r="N15" s="828">
        <f t="shared" si="10"/>
        <v>0</v>
      </c>
      <c r="O15" s="827">
        <f t="shared" si="11"/>
        <v>0</v>
      </c>
      <c r="P15" s="829">
        <f t="shared" si="12"/>
        <v>0</v>
      </c>
      <c r="Q15" s="827">
        <f t="shared" si="13"/>
        <v>0</v>
      </c>
      <c r="R15" s="829">
        <f t="shared" si="14"/>
        <v>0</v>
      </c>
      <c r="S15" s="827">
        <f t="shared" si="15"/>
        <v>0</v>
      </c>
      <c r="T15" s="830">
        <f t="shared" si="16"/>
        <v>0</v>
      </c>
      <c r="U15" s="529">
        <f t="shared" si="18"/>
        <v>0</v>
      </c>
      <c r="V15" s="531">
        <f t="shared" si="19"/>
        <v>0</v>
      </c>
      <c r="W15" s="26">
        <f>'t1'!M13</f>
        <v>0</v>
      </c>
      <c r="AG15" s="273"/>
      <c r="AH15" s="274"/>
      <c r="AI15" s="273"/>
      <c r="AJ15" s="274"/>
      <c r="AK15" s="273"/>
      <c r="AL15" s="274"/>
      <c r="AM15" s="273"/>
      <c r="AN15" s="274"/>
      <c r="AO15" s="273"/>
      <c r="AP15" s="274"/>
      <c r="AQ15" s="273"/>
      <c r="AR15" s="274"/>
      <c r="AS15" s="273"/>
      <c r="AT15" s="573"/>
      <c r="AU15" s="273"/>
      <c r="AV15" s="573"/>
      <c r="AW15" s="273"/>
      <c r="AX15" s="568"/>
      <c r="AY15" s="529">
        <f t="shared" si="20"/>
        <v>0</v>
      </c>
      <c r="AZ15" s="531">
        <f t="shared" si="21"/>
        <v>0</v>
      </c>
    </row>
    <row r="16" spans="1:52" ht="12.75" customHeight="1">
      <c r="A16" s="142" t="str">
        <f>'t1'!A14</f>
        <v>CAPITANO DI CORVETTA + 23 ANNI</v>
      </c>
      <c r="B16" s="214" t="str">
        <f>'t1'!B14</f>
        <v>0D0566</v>
      </c>
      <c r="C16" s="827">
        <f t="shared" si="17"/>
        <v>0</v>
      </c>
      <c r="D16" s="828">
        <f t="shared" si="0"/>
        <v>0</v>
      </c>
      <c r="E16" s="827">
        <f t="shared" si="1"/>
        <v>0</v>
      </c>
      <c r="F16" s="828">
        <f t="shared" si="2"/>
        <v>0</v>
      </c>
      <c r="G16" s="827">
        <f t="shared" si="3"/>
        <v>0</v>
      </c>
      <c r="H16" s="828">
        <f t="shared" si="4"/>
        <v>0</v>
      </c>
      <c r="I16" s="827">
        <f t="shared" si="5"/>
        <v>0</v>
      </c>
      <c r="J16" s="828">
        <f t="shared" si="6"/>
        <v>0</v>
      </c>
      <c r="K16" s="827">
        <f t="shared" si="7"/>
        <v>0</v>
      </c>
      <c r="L16" s="828">
        <f t="shared" si="8"/>
        <v>0</v>
      </c>
      <c r="M16" s="827">
        <f t="shared" si="9"/>
        <v>0</v>
      </c>
      <c r="N16" s="828">
        <f t="shared" si="10"/>
        <v>0</v>
      </c>
      <c r="O16" s="827">
        <f t="shared" si="11"/>
        <v>0</v>
      </c>
      <c r="P16" s="829">
        <f t="shared" si="12"/>
        <v>0</v>
      </c>
      <c r="Q16" s="827">
        <f t="shared" si="13"/>
        <v>0</v>
      </c>
      <c r="R16" s="829">
        <f t="shared" si="14"/>
        <v>0</v>
      </c>
      <c r="S16" s="827">
        <f t="shared" si="15"/>
        <v>0</v>
      </c>
      <c r="T16" s="830">
        <f t="shared" si="16"/>
        <v>0</v>
      </c>
      <c r="U16" s="529">
        <f t="shared" si="18"/>
        <v>0</v>
      </c>
      <c r="V16" s="531">
        <f t="shared" si="19"/>
        <v>0</v>
      </c>
      <c r="W16" s="26">
        <f>'t1'!M14</f>
        <v>0</v>
      </c>
      <c r="AG16" s="273"/>
      <c r="AH16" s="274"/>
      <c r="AI16" s="273"/>
      <c r="AJ16" s="274"/>
      <c r="AK16" s="273"/>
      <c r="AL16" s="274"/>
      <c r="AM16" s="273"/>
      <c r="AN16" s="274"/>
      <c r="AO16" s="273"/>
      <c r="AP16" s="274"/>
      <c r="AQ16" s="273"/>
      <c r="AR16" s="274"/>
      <c r="AS16" s="273"/>
      <c r="AT16" s="573"/>
      <c r="AU16" s="273"/>
      <c r="AV16" s="573"/>
      <c r="AW16" s="273"/>
      <c r="AX16" s="568"/>
      <c r="AY16" s="529">
        <f t="shared" si="20"/>
        <v>0</v>
      </c>
      <c r="AZ16" s="531">
        <f t="shared" si="21"/>
        <v>0</v>
      </c>
    </row>
    <row r="17" spans="1:52" ht="12.75" customHeight="1">
      <c r="A17" s="142" t="str">
        <f>'t1'!A15</f>
        <v>CAPITANO DI CORVETTA + 13 ANNI</v>
      </c>
      <c r="B17" s="214" t="str">
        <f>'t1'!B15</f>
        <v>0D0567</v>
      </c>
      <c r="C17" s="827">
        <f t="shared" si="17"/>
        <v>0</v>
      </c>
      <c r="D17" s="828">
        <f t="shared" si="0"/>
        <v>0</v>
      </c>
      <c r="E17" s="827">
        <f t="shared" si="1"/>
        <v>0</v>
      </c>
      <c r="F17" s="828">
        <f t="shared" si="2"/>
        <v>0</v>
      </c>
      <c r="G17" s="827">
        <f t="shared" si="3"/>
        <v>0</v>
      </c>
      <c r="H17" s="828">
        <f t="shared" si="4"/>
        <v>0</v>
      </c>
      <c r="I17" s="827">
        <f t="shared" si="5"/>
        <v>0</v>
      </c>
      <c r="J17" s="828">
        <f t="shared" si="6"/>
        <v>0</v>
      </c>
      <c r="K17" s="827">
        <f t="shared" si="7"/>
        <v>0</v>
      </c>
      <c r="L17" s="828">
        <f t="shared" si="8"/>
        <v>0</v>
      </c>
      <c r="M17" s="827">
        <f t="shared" si="9"/>
        <v>0</v>
      </c>
      <c r="N17" s="828">
        <f t="shared" si="10"/>
        <v>0</v>
      </c>
      <c r="O17" s="827">
        <f t="shared" si="11"/>
        <v>0</v>
      </c>
      <c r="P17" s="829">
        <f t="shared" si="12"/>
        <v>0</v>
      </c>
      <c r="Q17" s="827">
        <f t="shared" si="13"/>
        <v>0</v>
      </c>
      <c r="R17" s="829">
        <f t="shared" si="14"/>
        <v>0</v>
      </c>
      <c r="S17" s="827">
        <f t="shared" si="15"/>
        <v>0</v>
      </c>
      <c r="T17" s="830">
        <f t="shared" si="16"/>
        <v>0</v>
      </c>
      <c r="U17" s="529">
        <f t="shared" si="18"/>
        <v>0</v>
      </c>
      <c r="V17" s="531">
        <f t="shared" si="19"/>
        <v>0</v>
      </c>
      <c r="W17" s="26">
        <f>'t1'!M15</f>
        <v>0</v>
      </c>
      <c r="AG17" s="273"/>
      <c r="AH17" s="274"/>
      <c r="AI17" s="273"/>
      <c r="AJ17" s="274"/>
      <c r="AK17" s="273"/>
      <c r="AL17" s="274"/>
      <c r="AM17" s="273"/>
      <c r="AN17" s="274"/>
      <c r="AO17" s="273"/>
      <c r="AP17" s="274"/>
      <c r="AQ17" s="273"/>
      <c r="AR17" s="274"/>
      <c r="AS17" s="273"/>
      <c r="AT17" s="573"/>
      <c r="AU17" s="273"/>
      <c r="AV17" s="573"/>
      <c r="AW17" s="273"/>
      <c r="AX17" s="568"/>
      <c r="AY17" s="529">
        <f t="shared" si="20"/>
        <v>0</v>
      </c>
      <c r="AZ17" s="531">
        <f t="shared" si="21"/>
        <v>0</v>
      </c>
    </row>
    <row r="18" spans="1:52" ht="12.75" customHeight="1">
      <c r="A18" s="142" t="str">
        <f>'t1'!A16</f>
        <v>CAPITANO DI FREGATA</v>
      </c>
      <c r="B18" s="214" t="str">
        <f>'t1'!B16</f>
        <v>019343</v>
      </c>
      <c r="C18" s="827">
        <f t="shared" si="17"/>
        <v>0</v>
      </c>
      <c r="D18" s="828">
        <f t="shared" si="0"/>
        <v>0</v>
      </c>
      <c r="E18" s="827">
        <f t="shared" si="1"/>
        <v>0</v>
      </c>
      <c r="F18" s="828">
        <f t="shared" si="2"/>
        <v>0</v>
      </c>
      <c r="G18" s="827">
        <f t="shared" si="3"/>
        <v>0</v>
      </c>
      <c r="H18" s="828">
        <f t="shared" si="4"/>
        <v>0</v>
      </c>
      <c r="I18" s="827">
        <f t="shared" si="5"/>
        <v>0</v>
      </c>
      <c r="J18" s="828">
        <f t="shared" si="6"/>
        <v>0</v>
      </c>
      <c r="K18" s="827">
        <f t="shared" si="7"/>
        <v>0</v>
      </c>
      <c r="L18" s="828">
        <f t="shared" si="8"/>
        <v>0</v>
      </c>
      <c r="M18" s="827">
        <f t="shared" si="9"/>
        <v>0</v>
      </c>
      <c r="N18" s="828">
        <f t="shared" si="10"/>
        <v>0</v>
      </c>
      <c r="O18" s="827">
        <f t="shared" si="11"/>
        <v>0</v>
      </c>
      <c r="P18" s="829">
        <f t="shared" si="12"/>
        <v>0</v>
      </c>
      <c r="Q18" s="827">
        <f t="shared" si="13"/>
        <v>0</v>
      </c>
      <c r="R18" s="829">
        <f t="shared" si="14"/>
        <v>0</v>
      </c>
      <c r="S18" s="827">
        <f t="shared" si="15"/>
        <v>0</v>
      </c>
      <c r="T18" s="830">
        <f t="shared" si="16"/>
        <v>0</v>
      </c>
      <c r="U18" s="529">
        <f t="shared" si="18"/>
        <v>0</v>
      </c>
      <c r="V18" s="531">
        <f t="shared" si="19"/>
        <v>0</v>
      </c>
      <c r="W18" s="26">
        <f>'t1'!M16</f>
        <v>0</v>
      </c>
      <c r="AG18" s="273"/>
      <c r="AH18" s="274"/>
      <c r="AI18" s="273"/>
      <c r="AJ18" s="274"/>
      <c r="AK18" s="273"/>
      <c r="AL18" s="274"/>
      <c r="AM18" s="273"/>
      <c r="AN18" s="274"/>
      <c r="AO18" s="273"/>
      <c r="AP18" s="274"/>
      <c r="AQ18" s="273"/>
      <c r="AR18" s="274"/>
      <c r="AS18" s="273"/>
      <c r="AT18" s="573"/>
      <c r="AU18" s="273"/>
      <c r="AV18" s="573"/>
      <c r="AW18" s="273"/>
      <c r="AX18" s="568"/>
      <c r="AY18" s="529">
        <f t="shared" si="20"/>
        <v>0</v>
      </c>
      <c r="AZ18" s="531">
        <f t="shared" si="21"/>
        <v>0</v>
      </c>
    </row>
    <row r="19" spans="1:52" ht="12.75" customHeight="1">
      <c r="A19" s="142" t="str">
        <f>'t1'!A17</f>
        <v>CAPITANO DI CORVETTA  CON 3 ANNI NEL GRADO</v>
      </c>
      <c r="B19" s="214" t="str">
        <f>'t1'!B17</f>
        <v>0D0957</v>
      </c>
      <c r="C19" s="827">
        <f t="shared" si="17"/>
        <v>0</v>
      </c>
      <c r="D19" s="828">
        <f t="shared" si="0"/>
        <v>0</v>
      </c>
      <c r="E19" s="827">
        <f t="shared" si="1"/>
        <v>0</v>
      </c>
      <c r="F19" s="828">
        <f t="shared" si="2"/>
        <v>0</v>
      </c>
      <c r="G19" s="827">
        <f t="shared" si="3"/>
        <v>0</v>
      </c>
      <c r="H19" s="828">
        <f t="shared" si="4"/>
        <v>0</v>
      </c>
      <c r="I19" s="827">
        <f t="shared" si="5"/>
        <v>0</v>
      </c>
      <c r="J19" s="828">
        <f t="shared" si="6"/>
        <v>0</v>
      </c>
      <c r="K19" s="827">
        <f t="shared" si="7"/>
        <v>0</v>
      </c>
      <c r="L19" s="828">
        <f t="shared" si="8"/>
        <v>0</v>
      </c>
      <c r="M19" s="827">
        <f t="shared" si="9"/>
        <v>0</v>
      </c>
      <c r="N19" s="828">
        <f t="shared" si="10"/>
        <v>0</v>
      </c>
      <c r="O19" s="827">
        <f t="shared" si="11"/>
        <v>0</v>
      </c>
      <c r="P19" s="829">
        <f t="shared" si="12"/>
        <v>0</v>
      </c>
      <c r="Q19" s="827">
        <f t="shared" si="13"/>
        <v>0</v>
      </c>
      <c r="R19" s="829">
        <f t="shared" si="14"/>
        <v>0</v>
      </c>
      <c r="S19" s="827">
        <f t="shared" si="15"/>
        <v>0</v>
      </c>
      <c r="T19" s="830">
        <f t="shared" si="16"/>
        <v>0</v>
      </c>
      <c r="U19" s="529">
        <f t="shared" si="18"/>
        <v>0</v>
      </c>
      <c r="V19" s="531">
        <f t="shared" si="19"/>
        <v>0</v>
      </c>
      <c r="W19" s="26">
        <f>'t1'!M17</f>
        <v>0</v>
      </c>
      <c r="AG19" s="273"/>
      <c r="AH19" s="274"/>
      <c r="AI19" s="273"/>
      <c r="AJ19" s="274"/>
      <c r="AK19" s="273"/>
      <c r="AL19" s="274"/>
      <c r="AM19" s="273"/>
      <c r="AN19" s="274"/>
      <c r="AO19" s="273"/>
      <c r="AP19" s="274"/>
      <c r="AQ19" s="273"/>
      <c r="AR19" s="274"/>
      <c r="AS19" s="273"/>
      <c r="AT19" s="573"/>
      <c r="AU19" s="273"/>
      <c r="AV19" s="573"/>
      <c r="AW19" s="273"/>
      <c r="AX19" s="568"/>
      <c r="AY19" s="529">
        <f t="shared" si="20"/>
        <v>0</v>
      </c>
      <c r="AZ19" s="531">
        <f t="shared" si="21"/>
        <v>0</v>
      </c>
    </row>
    <row r="20" spans="1:52" ht="12.75" customHeight="1">
      <c r="A20" s="142" t="str">
        <f>'t1'!A18</f>
        <v>CAPITANO DI CORVETTA</v>
      </c>
      <c r="B20" s="214" t="str">
        <f>'t1'!B18</f>
        <v>019341</v>
      </c>
      <c r="C20" s="827">
        <f t="shared" si="17"/>
        <v>0</v>
      </c>
      <c r="D20" s="828">
        <f t="shared" si="0"/>
        <v>0</v>
      </c>
      <c r="E20" s="827">
        <f t="shared" si="1"/>
        <v>0</v>
      </c>
      <c r="F20" s="828">
        <f t="shared" si="2"/>
        <v>0</v>
      </c>
      <c r="G20" s="827">
        <f t="shared" si="3"/>
        <v>0</v>
      </c>
      <c r="H20" s="828">
        <f t="shared" si="4"/>
        <v>0</v>
      </c>
      <c r="I20" s="827">
        <f t="shared" si="5"/>
        <v>0</v>
      </c>
      <c r="J20" s="828">
        <f t="shared" si="6"/>
        <v>0</v>
      </c>
      <c r="K20" s="827">
        <f t="shared" si="7"/>
        <v>0</v>
      </c>
      <c r="L20" s="828">
        <f t="shared" si="8"/>
        <v>0</v>
      </c>
      <c r="M20" s="827">
        <f t="shared" si="9"/>
        <v>0</v>
      </c>
      <c r="N20" s="828">
        <f t="shared" si="10"/>
        <v>0</v>
      </c>
      <c r="O20" s="827">
        <f t="shared" si="11"/>
        <v>0</v>
      </c>
      <c r="P20" s="829">
        <f t="shared" si="12"/>
        <v>0</v>
      </c>
      <c r="Q20" s="827">
        <f t="shared" si="13"/>
        <v>0</v>
      </c>
      <c r="R20" s="829">
        <f t="shared" si="14"/>
        <v>0</v>
      </c>
      <c r="S20" s="827">
        <f t="shared" si="15"/>
        <v>0</v>
      </c>
      <c r="T20" s="830">
        <f t="shared" si="16"/>
        <v>0</v>
      </c>
      <c r="U20" s="529">
        <f t="shared" si="18"/>
        <v>0</v>
      </c>
      <c r="V20" s="531">
        <f t="shared" si="19"/>
        <v>0</v>
      </c>
      <c r="W20" s="26">
        <f>'t1'!M18</f>
        <v>0</v>
      </c>
      <c r="AG20" s="273"/>
      <c r="AH20" s="274"/>
      <c r="AI20" s="273"/>
      <c r="AJ20" s="274"/>
      <c r="AK20" s="273"/>
      <c r="AL20" s="274"/>
      <c r="AM20" s="273"/>
      <c r="AN20" s="274"/>
      <c r="AO20" s="273"/>
      <c r="AP20" s="274"/>
      <c r="AQ20" s="273"/>
      <c r="AR20" s="274"/>
      <c r="AS20" s="273"/>
      <c r="AT20" s="573"/>
      <c r="AU20" s="273"/>
      <c r="AV20" s="573"/>
      <c r="AW20" s="273"/>
      <c r="AX20" s="568"/>
      <c r="AY20" s="529">
        <f t="shared" si="20"/>
        <v>0</v>
      </c>
      <c r="AZ20" s="531">
        <f t="shared" si="21"/>
        <v>0</v>
      </c>
    </row>
    <row r="21" spans="1:52" ht="12.75" customHeight="1">
      <c r="A21" s="142" t="str">
        <f>'t1'!A19</f>
        <v>TENENTE DI VASCELLO + 10 ANNI</v>
      </c>
      <c r="B21" s="214" t="str">
        <f>'t1'!B19</f>
        <v>018958</v>
      </c>
      <c r="C21" s="827">
        <f t="shared" si="17"/>
        <v>0</v>
      </c>
      <c r="D21" s="828">
        <f t="shared" si="0"/>
        <v>0</v>
      </c>
      <c r="E21" s="827">
        <f t="shared" si="1"/>
        <v>0</v>
      </c>
      <c r="F21" s="828">
        <f t="shared" si="2"/>
        <v>0</v>
      </c>
      <c r="G21" s="827">
        <f t="shared" si="3"/>
        <v>0</v>
      </c>
      <c r="H21" s="828">
        <f t="shared" si="4"/>
        <v>0</v>
      </c>
      <c r="I21" s="827">
        <f t="shared" si="5"/>
        <v>0</v>
      </c>
      <c r="J21" s="828">
        <f t="shared" si="6"/>
        <v>0</v>
      </c>
      <c r="K21" s="827">
        <f t="shared" si="7"/>
        <v>0</v>
      </c>
      <c r="L21" s="828">
        <f t="shared" si="8"/>
        <v>0</v>
      </c>
      <c r="M21" s="827">
        <f t="shared" si="9"/>
        <v>0</v>
      </c>
      <c r="N21" s="828">
        <f t="shared" si="10"/>
        <v>0</v>
      </c>
      <c r="O21" s="827">
        <f t="shared" si="11"/>
        <v>0</v>
      </c>
      <c r="P21" s="829">
        <f t="shared" si="12"/>
        <v>0</v>
      </c>
      <c r="Q21" s="827">
        <f t="shared" si="13"/>
        <v>0</v>
      </c>
      <c r="R21" s="829">
        <f t="shared" si="14"/>
        <v>0</v>
      </c>
      <c r="S21" s="827">
        <f t="shared" si="15"/>
        <v>0</v>
      </c>
      <c r="T21" s="830">
        <f t="shared" si="16"/>
        <v>0</v>
      </c>
      <c r="U21" s="529">
        <f t="shared" si="18"/>
        <v>0</v>
      </c>
      <c r="V21" s="531">
        <f t="shared" si="19"/>
        <v>0</v>
      </c>
      <c r="W21" s="26">
        <f>'t1'!M19</f>
        <v>0</v>
      </c>
      <c r="AG21" s="273"/>
      <c r="AH21" s="274"/>
      <c r="AI21" s="273"/>
      <c r="AJ21" s="274"/>
      <c r="AK21" s="273"/>
      <c r="AL21" s="274"/>
      <c r="AM21" s="273"/>
      <c r="AN21" s="274"/>
      <c r="AO21" s="273"/>
      <c r="AP21" s="274"/>
      <c r="AQ21" s="273"/>
      <c r="AR21" s="274"/>
      <c r="AS21" s="273"/>
      <c r="AT21" s="573"/>
      <c r="AU21" s="273"/>
      <c r="AV21" s="573"/>
      <c r="AW21" s="273"/>
      <c r="AX21" s="568"/>
      <c r="AY21" s="529">
        <f t="shared" si="20"/>
        <v>0</v>
      </c>
      <c r="AZ21" s="531">
        <f t="shared" si="21"/>
        <v>0</v>
      </c>
    </row>
    <row r="22" spans="1:52" ht="12.75" customHeight="1">
      <c r="A22" s="142" t="str">
        <f>'t1'!A20</f>
        <v>TENENTE DI VASCELLO</v>
      </c>
      <c r="B22" s="214" t="str">
        <f>'t1'!B20</f>
        <v>018354</v>
      </c>
      <c r="C22" s="827">
        <f t="shared" si="17"/>
        <v>0</v>
      </c>
      <c r="D22" s="828">
        <f t="shared" si="0"/>
        <v>0</v>
      </c>
      <c r="E22" s="827">
        <f t="shared" si="1"/>
        <v>0</v>
      </c>
      <c r="F22" s="828">
        <f t="shared" si="2"/>
        <v>0</v>
      </c>
      <c r="G22" s="827">
        <f t="shared" si="3"/>
        <v>0</v>
      </c>
      <c r="H22" s="828">
        <f t="shared" si="4"/>
        <v>0</v>
      </c>
      <c r="I22" s="827">
        <f t="shared" si="5"/>
        <v>0</v>
      </c>
      <c r="J22" s="828">
        <f t="shared" si="6"/>
        <v>0</v>
      </c>
      <c r="K22" s="827">
        <f t="shared" si="7"/>
        <v>0</v>
      </c>
      <c r="L22" s="828">
        <f t="shared" si="8"/>
        <v>0</v>
      </c>
      <c r="M22" s="827">
        <f t="shared" si="9"/>
        <v>0</v>
      </c>
      <c r="N22" s="828">
        <f t="shared" si="10"/>
        <v>0</v>
      </c>
      <c r="O22" s="827">
        <f t="shared" si="11"/>
        <v>0</v>
      </c>
      <c r="P22" s="829">
        <f t="shared" si="12"/>
        <v>0</v>
      </c>
      <c r="Q22" s="827">
        <f t="shared" si="13"/>
        <v>0</v>
      </c>
      <c r="R22" s="829">
        <f t="shared" si="14"/>
        <v>0</v>
      </c>
      <c r="S22" s="827">
        <f t="shared" si="15"/>
        <v>0</v>
      </c>
      <c r="T22" s="830">
        <f t="shared" si="16"/>
        <v>0</v>
      </c>
      <c r="U22" s="529">
        <f t="shared" si="18"/>
        <v>0</v>
      </c>
      <c r="V22" s="531">
        <f t="shared" si="19"/>
        <v>0</v>
      </c>
      <c r="W22" s="26">
        <f>'t1'!M20</f>
        <v>0</v>
      </c>
      <c r="AG22" s="273"/>
      <c r="AH22" s="274"/>
      <c r="AI22" s="273"/>
      <c r="AJ22" s="274"/>
      <c r="AK22" s="273"/>
      <c r="AL22" s="274"/>
      <c r="AM22" s="273"/>
      <c r="AN22" s="274"/>
      <c r="AO22" s="273"/>
      <c r="AP22" s="274"/>
      <c r="AQ22" s="273"/>
      <c r="AR22" s="274"/>
      <c r="AS22" s="273"/>
      <c r="AT22" s="573"/>
      <c r="AU22" s="273"/>
      <c r="AV22" s="573"/>
      <c r="AW22" s="273"/>
      <c r="AX22" s="568"/>
      <c r="AY22" s="529">
        <f t="shared" si="20"/>
        <v>0</v>
      </c>
      <c r="AZ22" s="531">
        <f t="shared" si="21"/>
        <v>0</v>
      </c>
    </row>
    <row r="23" spans="1:52" ht="12.75" customHeight="1">
      <c r="A23" s="142" t="str">
        <f>'t1'!A21</f>
        <v>SOTTOTENENTE DI VASCELLO</v>
      </c>
      <c r="B23" s="214" t="str">
        <f>'t1'!B21</f>
        <v>018338</v>
      </c>
      <c r="C23" s="827">
        <f t="shared" si="17"/>
        <v>0</v>
      </c>
      <c r="D23" s="828">
        <f t="shared" si="0"/>
        <v>0</v>
      </c>
      <c r="E23" s="827">
        <f t="shared" si="1"/>
        <v>0</v>
      </c>
      <c r="F23" s="828">
        <f t="shared" si="2"/>
        <v>0</v>
      </c>
      <c r="G23" s="827">
        <f t="shared" si="3"/>
        <v>0</v>
      </c>
      <c r="H23" s="828">
        <f t="shared" si="4"/>
        <v>0</v>
      </c>
      <c r="I23" s="827">
        <f t="shared" si="5"/>
        <v>0</v>
      </c>
      <c r="J23" s="828">
        <f t="shared" si="6"/>
        <v>0</v>
      </c>
      <c r="K23" s="827">
        <f t="shared" si="7"/>
        <v>0</v>
      </c>
      <c r="L23" s="828">
        <f t="shared" si="8"/>
        <v>0</v>
      </c>
      <c r="M23" s="827">
        <f t="shared" si="9"/>
        <v>0</v>
      </c>
      <c r="N23" s="828">
        <f t="shared" si="10"/>
        <v>0</v>
      </c>
      <c r="O23" s="827">
        <f t="shared" si="11"/>
        <v>0</v>
      </c>
      <c r="P23" s="829">
        <f t="shared" si="12"/>
        <v>0</v>
      </c>
      <c r="Q23" s="827">
        <f t="shared" si="13"/>
        <v>0</v>
      </c>
      <c r="R23" s="829">
        <f t="shared" si="14"/>
        <v>0</v>
      </c>
      <c r="S23" s="827">
        <f t="shared" si="15"/>
        <v>0</v>
      </c>
      <c r="T23" s="830">
        <f t="shared" si="16"/>
        <v>0</v>
      </c>
      <c r="U23" s="529">
        <f t="shared" si="18"/>
        <v>0</v>
      </c>
      <c r="V23" s="531">
        <f t="shared" si="19"/>
        <v>0</v>
      </c>
      <c r="W23" s="26">
        <f>'t1'!M21</f>
        <v>0</v>
      </c>
      <c r="AG23" s="273"/>
      <c r="AH23" s="274"/>
      <c r="AI23" s="273"/>
      <c r="AJ23" s="274"/>
      <c r="AK23" s="273"/>
      <c r="AL23" s="274"/>
      <c r="AM23" s="273"/>
      <c r="AN23" s="274"/>
      <c r="AO23" s="273"/>
      <c r="AP23" s="274"/>
      <c r="AQ23" s="273"/>
      <c r="AR23" s="274"/>
      <c r="AS23" s="273"/>
      <c r="AT23" s="573"/>
      <c r="AU23" s="273"/>
      <c r="AV23" s="573"/>
      <c r="AW23" s="273"/>
      <c r="AX23" s="568"/>
      <c r="AY23" s="529">
        <f t="shared" si="20"/>
        <v>0</v>
      </c>
      <c r="AZ23" s="531">
        <f t="shared" si="21"/>
        <v>0</v>
      </c>
    </row>
    <row r="24" spans="1:52" ht="12.75" customHeight="1">
      <c r="A24" s="142" t="str">
        <f>'t1'!A22</f>
        <v>GUARDIAMARINA</v>
      </c>
      <c r="B24" s="214" t="str">
        <f>'t1'!B22</f>
        <v>017335</v>
      </c>
      <c r="C24" s="827">
        <f t="shared" si="17"/>
        <v>0</v>
      </c>
      <c r="D24" s="828">
        <f t="shared" si="0"/>
        <v>0</v>
      </c>
      <c r="E24" s="827">
        <f t="shared" si="1"/>
        <v>0</v>
      </c>
      <c r="F24" s="828">
        <f t="shared" si="2"/>
        <v>0</v>
      </c>
      <c r="G24" s="827">
        <f t="shared" si="3"/>
        <v>0</v>
      </c>
      <c r="H24" s="828">
        <f t="shared" si="4"/>
        <v>0</v>
      </c>
      <c r="I24" s="827">
        <f t="shared" si="5"/>
        <v>0</v>
      </c>
      <c r="J24" s="828">
        <f t="shared" si="6"/>
        <v>0</v>
      </c>
      <c r="K24" s="827">
        <f t="shared" si="7"/>
        <v>0</v>
      </c>
      <c r="L24" s="828">
        <f t="shared" si="8"/>
        <v>0</v>
      </c>
      <c r="M24" s="827">
        <f t="shared" si="9"/>
        <v>0</v>
      </c>
      <c r="N24" s="828">
        <f t="shared" si="10"/>
        <v>0</v>
      </c>
      <c r="O24" s="827">
        <f t="shared" si="11"/>
        <v>0</v>
      </c>
      <c r="P24" s="829">
        <f t="shared" si="12"/>
        <v>0</v>
      </c>
      <c r="Q24" s="827">
        <f t="shared" si="13"/>
        <v>0</v>
      </c>
      <c r="R24" s="829">
        <f t="shared" si="14"/>
        <v>0</v>
      </c>
      <c r="S24" s="827">
        <f t="shared" si="15"/>
        <v>0</v>
      </c>
      <c r="T24" s="830">
        <f t="shared" si="16"/>
        <v>0</v>
      </c>
      <c r="U24" s="529">
        <f t="shared" si="18"/>
        <v>0</v>
      </c>
      <c r="V24" s="531">
        <f t="shared" si="19"/>
        <v>0</v>
      </c>
      <c r="W24" s="26">
        <f>'t1'!M22</f>
        <v>0</v>
      </c>
      <c r="AG24" s="273"/>
      <c r="AH24" s="274"/>
      <c r="AI24" s="273"/>
      <c r="AJ24" s="274"/>
      <c r="AK24" s="273"/>
      <c r="AL24" s="274"/>
      <c r="AM24" s="273"/>
      <c r="AN24" s="274"/>
      <c r="AO24" s="273"/>
      <c r="AP24" s="274"/>
      <c r="AQ24" s="273"/>
      <c r="AR24" s="274"/>
      <c r="AS24" s="273"/>
      <c r="AT24" s="573"/>
      <c r="AU24" s="273"/>
      <c r="AV24" s="573"/>
      <c r="AW24" s="273"/>
      <c r="AX24" s="568"/>
      <c r="AY24" s="529">
        <f t="shared" si="20"/>
        <v>0</v>
      </c>
      <c r="AZ24" s="531">
        <f t="shared" si="21"/>
        <v>0</v>
      </c>
    </row>
    <row r="25" spans="1:52" ht="12.75" customHeight="1">
      <c r="A25" s="142" t="str">
        <f>'t1'!A23</f>
        <v>PRIMO LUOGOTENENTE</v>
      </c>
      <c r="B25" s="214" t="str">
        <f>'t1'!B23</f>
        <v>017938</v>
      </c>
      <c r="C25" s="827">
        <f t="shared" si="17"/>
        <v>0</v>
      </c>
      <c r="D25" s="828">
        <f t="shared" si="0"/>
        <v>0</v>
      </c>
      <c r="E25" s="827">
        <f t="shared" si="1"/>
        <v>0</v>
      </c>
      <c r="F25" s="828">
        <f t="shared" si="2"/>
        <v>0</v>
      </c>
      <c r="G25" s="827">
        <f t="shared" si="3"/>
        <v>0</v>
      </c>
      <c r="H25" s="828">
        <f t="shared" si="4"/>
        <v>0</v>
      </c>
      <c r="I25" s="827">
        <f t="shared" si="5"/>
        <v>0</v>
      </c>
      <c r="J25" s="828">
        <f t="shared" si="6"/>
        <v>0</v>
      </c>
      <c r="K25" s="827">
        <f t="shared" si="7"/>
        <v>0</v>
      </c>
      <c r="L25" s="828">
        <f t="shared" si="8"/>
        <v>0</v>
      </c>
      <c r="M25" s="827">
        <f t="shared" si="9"/>
        <v>0</v>
      </c>
      <c r="N25" s="828">
        <f t="shared" si="10"/>
        <v>0</v>
      </c>
      <c r="O25" s="827">
        <f t="shared" si="11"/>
        <v>0</v>
      </c>
      <c r="P25" s="829">
        <f t="shared" si="12"/>
        <v>0</v>
      </c>
      <c r="Q25" s="827">
        <f t="shared" si="13"/>
        <v>0</v>
      </c>
      <c r="R25" s="829">
        <f t="shared" si="14"/>
        <v>0</v>
      </c>
      <c r="S25" s="827">
        <f t="shared" si="15"/>
        <v>0</v>
      </c>
      <c r="T25" s="830">
        <f t="shared" si="16"/>
        <v>0</v>
      </c>
      <c r="U25" s="529">
        <f t="shared" si="18"/>
        <v>0</v>
      </c>
      <c r="V25" s="531">
        <f t="shared" si="19"/>
        <v>0</v>
      </c>
      <c r="W25" s="26">
        <f>'t1'!M23</f>
        <v>0</v>
      </c>
      <c r="AG25" s="273"/>
      <c r="AH25" s="274"/>
      <c r="AI25" s="273"/>
      <c r="AJ25" s="274"/>
      <c r="AK25" s="273"/>
      <c r="AL25" s="274"/>
      <c r="AM25" s="273"/>
      <c r="AN25" s="274"/>
      <c r="AO25" s="273"/>
      <c r="AP25" s="274"/>
      <c r="AQ25" s="273"/>
      <c r="AR25" s="274"/>
      <c r="AS25" s="273"/>
      <c r="AT25" s="573"/>
      <c r="AU25" s="273"/>
      <c r="AV25" s="573"/>
      <c r="AW25" s="273"/>
      <c r="AX25" s="568"/>
      <c r="AY25" s="529">
        <f t="shared" si="20"/>
        <v>0</v>
      </c>
      <c r="AZ25" s="531">
        <f t="shared" si="21"/>
        <v>0</v>
      </c>
    </row>
    <row r="26" spans="1:52" ht="12.75" customHeight="1">
      <c r="A26" s="142" t="str">
        <f>'t1'!A24</f>
        <v>LUOGOTENENTE</v>
      </c>
      <c r="B26" s="214" t="str">
        <f>'t1'!B24</f>
        <v>017830</v>
      </c>
      <c r="C26" s="827">
        <f t="shared" si="17"/>
        <v>0</v>
      </c>
      <c r="D26" s="828">
        <f t="shared" si="0"/>
        <v>0</v>
      </c>
      <c r="E26" s="827">
        <f t="shared" si="1"/>
        <v>0</v>
      </c>
      <c r="F26" s="828">
        <f t="shared" si="2"/>
        <v>0</v>
      </c>
      <c r="G26" s="827">
        <f t="shared" si="3"/>
        <v>0</v>
      </c>
      <c r="H26" s="828">
        <f t="shared" si="4"/>
        <v>0</v>
      </c>
      <c r="I26" s="827">
        <f t="shared" si="5"/>
        <v>0</v>
      </c>
      <c r="J26" s="828">
        <f t="shared" si="6"/>
        <v>0</v>
      </c>
      <c r="K26" s="827">
        <f t="shared" si="7"/>
        <v>0</v>
      </c>
      <c r="L26" s="828">
        <f t="shared" si="8"/>
        <v>0</v>
      </c>
      <c r="M26" s="827">
        <f t="shared" si="9"/>
        <v>0</v>
      </c>
      <c r="N26" s="828">
        <f t="shared" si="10"/>
        <v>0</v>
      </c>
      <c r="O26" s="827">
        <f t="shared" si="11"/>
        <v>0</v>
      </c>
      <c r="P26" s="829">
        <f t="shared" si="12"/>
        <v>0</v>
      </c>
      <c r="Q26" s="827">
        <f t="shared" si="13"/>
        <v>0</v>
      </c>
      <c r="R26" s="829">
        <f t="shared" si="14"/>
        <v>0</v>
      </c>
      <c r="S26" s="827">
        <f t="shared" si="15"/>
        <v>0</v>
      </c>
      <c r="T26" s="830">
        <f t="shared" si="16"/>
        <v>0</v>
      </c>
      <c r="U26" s="529">
        <f t="shared" si="18"/>
        <v>0</v>
      </c>
      <c r="V26" s="531">
        <f t="shared" si="19"/>
        <v>0</v>
      </c>
      <c r="W26" s="26">
        <f>'t1'!M24</f>
        <v>0</v>
      </c>
      <c r="AG26" s="273"/>
      <c r="AH26" s="274"/>
      <c r="AI26" s="273"/>
      <c r="AJ26" s="274"/>
      <c r="AK26" s="273"/>
      <c r="AL26" s="274"/>
      <c r="AM26" s="273"/>
      <c r="AN26" s="274"/>
      <c r="AO26" s="273"/>
      <c r="AP26" s="274"/>
      <c r="AQ26" s="273"/>
      <c r="AR26" s="274"/>
      <c r="AS26" s="273"/>
      <c r="AT26" s="573"/>
      <c r="AU26" s="273"/>
      <c r="AV26" s="573"/>
      <c r="AW26" s="273"/>
      <c r="AX26" s="568"/>
      <c r="AY26" s="529">
        <f t="shared" si="20"/>
        <v>0</v>
      </c>
      <c r="AZ26" s="531">
        <f t="shared" si="21"/>
        <v>0</v>
      </c>
    </row>
    <row r="27" spans="1:52" ht="12.75" customHeight="1">
      <c r="A27" s="142" t="str">
        <f>'t1'!A25</f>
        <v>PRIMO MARESCIALLO CON 8 ANNI NEL GRADO</v>
      </c>
      <c r="B27" s="214" t="str">
        <f>'t1'!B25</f>
        <v>017834</v>
      </c>
      <c r="C27" s="827">
        <f t="shared" si="17"/>
        <v>0</v>
      </c>
      <c r="D27" s="828">
        <f t="shared" si="0"/>
        <v>0</v>
      </c>
      <c r="E27" s="827">
        <f t="shared" si="1"/>
        <v>0</v>
      </c>
      <c r="F27" s="828">
        <f t="shared" si="2"/>
        <v>0</v>
      </c>
      <c r="G27" s="827">
        <f t="shared" si="3"/>
        <v>0</v>
      </c>
      <c r="H27" s="828">
        <f t="shared" si="4"/>
        <v>0</v>
      </c>
      <c r="I27" s="827">
        <f t="shared" si="5"/>
        <v>0</v>
      </c>
      <c r="J27" s="828">
        <f t="shared" si="6"/>
        <v>0</v>
      </c>
      <c r="K27" s="827">
        <f t="shared" si="7"/>
        <v>0</v>
      </c>
      <c r="L27" s="828">
        <f t="shared" si="8"/>
        <v>0</v>
      </c>
      <c r="M27" s="827">
        <f t="shared" si="9"/>
        <v>0</v>
      </c>
      <c r="N27" s="828">
        <f t="shared" si="10"/>
        <v>0</v>
      </c>
      <c r="O27" s="827">
        <f t="shared" si="11"/>
        <v>0</v>
      </c>
      <c r="P27" s="829">
        <f t="shared" si="12"/>
        <v>0</v>
      </c>
      <c r="Q27" s="827">
        <f t="shared" si="13"/>
        <v>0</v>
      </c>
      <c r="R27" s="829">
        <f t="shared" si="14"/>
        <v>0</v>
      </c>
      <c r="S27" s="827">
        <f t="shared" si="15"/>
        <v>0</v>
      </c>
      <c r="T27" s="830">
        <f t="shared" si="16"/>
        <v>0</v>
      </c>
      <c r="U27" s="529">
        <f t="shared" si="18"/>
        <v>0</v>
      </c>
      <c r="V27" s="531">
        <f t="shared" si="19"/>
        <v>0</v>
      </c>
      <c r="W27" s="26">
        <f>'t1'!M25</f>
        <v>0</v>
      </c>
      <c r="AG27" s="273"/>
      <c r="AH27" s="274"/>
      <c r="AI27" s="273"/>
      <c r="AJ27" s="274"/>
      <c r="AK27" s="273"/>
      <c r="AL27" s="274"/>
      <c r="AM27" s="273"/>
      <c r="AN27" s="274"/>
      <c r="AO27" s="273"/>
      <c r="AP27" s="274"/>
      <c r="AQ27" s="273"/>
      <c r="AR27" s="274"/>
      <c r="AS27" s="273"/>
      <c r="AT27" s="573"/>
      <c r="AU27" s="273"/>
      <c r="AV27" s="573"/>
      <c r="AW27" s="273"/>
      <c r="AX27" s="568"/>
      <c r="AY27" s="529">
        <f t="shared" si="20"/>
        <v>0</v>
      </c>
      <c r="AZ27" s="531">
        <f t="shared" si="21"/>
        <v>0</v>
      </c>
    </row>
    <row r="28" spans="1:52" ht="12.75" customHeight="1">
      <c r="A28" s="142" t="str">
        <f>'t1'!A26</f>
        <v>PRIMO MARESCIALLO</v>
      </c>
      <c r="B28" s="214" t="str">
        <f>'t1'!B26</f>
        <v>017556</v>
      </c>
      <c r="C28" s="827">
        <f t="shared" si="17"/>
        <v>0</v>
      </c>
      <c r="D28" s="828">
        <f t="shared" si="0"/>
        <v>0</v>
      </c>
      <c r="E28" s="827">
        <f t="shared" si="1"/>
        <v>0</v>
      </c>
      <c r="F28" s="828">
        <f t="shared" si="2"/>
        <v>0</v>
      </c>
      <c r="G28" s="827">
        <f t="shared" si="3"/>
        <v>0</v>
      </c>
      <c r="H28" s="828">
        <f t="shared" si="4"/>
        <v>0</v>
      </c>
      <c r="I28" s="827">
        <f t="shared" si="5"/>
        <v>0</v>
      </c>
      <c r="J28" s="828">
        <f t="shared" si="6"/>
        <v>0</v>
      </c>
      <c r="K28" s="827">
        <f t="shared" si="7"/>
        <v>0</v>
      </c>
      <c r="L28" s="828">
        <f t="shared" si="8"/>
        <v>0</v>
      </c>
      <c r="M28" s="827">
        <f t="shared" si="9"/>
        <v>0</v>
      </c>
      <c r="N28" s="828">
        <f t="shared" si="10"/>
        <v>0</v>
      </c>
      <c r="O28" s="827">
        <f t="shared" si="11"/>
        <v>0</v>
      </c>
      <c r="P28" s="829">
        <f t="shared" si="12"/>
        <v>0</v>
      </c>
      <c r="Q28" s="827">
        <f t="shared" si="13"/>
        <v>0</v>
      </c>
      <c r="R28" s="829">
        <f t="shared" si="14"/>
        <v>0</v>
      </c>
      <c r="S28" s="827">
        <f t="shared" si="15"/>
        <v>0</v>
      </c>
      <c r="T28" s="830">
        <f t="shared" si="16"/>
        <v>0</v>
      </c>
      <c r="U28" s="529">
        <f t="shared" si="18"/>
        <v>0</v>
      </c>
      <c r="V28" s="531">
        <f t="shared" si="19"/>
        <v>0</v>
      </c>
      <c r="W28" s="26">
        <f>'t1'!M26</f>
        <v>0</v>
      </c>
      <c r="AG28" s="273"/>
      <c r="AH28" s="274"/>
      <c r="AI28" s="273"/>
      <c r="AJ28" s="274"/>
      <c r="AK28" s="273"/>
      <c r="AL28" s="274"/>
      <c r="AM28" s="273"/>
      <c r="AN28" s="274"/>
      <c r="AO28" s="273"/>
      <c r="AP28" s="274"/>
      <c r="AQ28" s="273"/>
      <c r="AR28" s="274"/>
      <c r="AS28" s="273"/>
      <c r="AT28" s="573"/>
      <c r="AU28" s="273"/>
      <c r="AV28" s="573"/>
      <c r="AW28" s="273"/>
      <c r="AX28" s="568"/>
      <c r="AY28" s="529">
        <f t="shared" si="20"/>
        <v>0</v>
      </c>
      <c r="AZ28" s="531">
        <f t="shared" si="21"/>
        <v>0</v>
      </c>
    </row>
    <row r="29" spans="1:52" ht="12.75" customHeight="1">
      <c r="A29" s="142" t="str">
        <f>'t1'!A27</f>
        <v>CAPO DI I CLASSE CON 10 ANNI</v>
      </c>
      <c r="B29" s="214" t="str">
        <f>'t1'!B27</f>
        <v>016C10</v>
      </c>
      <c r="C29" s="827">
        <f t="shared" si="17"/>
        <v>0</v>
      </c>
      <c r="D29" s="828">
        <f t="shared" si="0"/>
        <v>0</v>
      </c>
      <c r="E29" s="827">
        <f t="shared" si="1"/>
        <v>0</v>
      </c>
      <c r="F29" s="828">
        <f t="shared" si="2"/>
        <v>0</v>
      </c>
      <c r="G29" s="827">
        <f t="shared" si="3"/>
        <v>0</v>
      </c>
      <c r="H29" s="828">
        <f t="shared" si="4"/>
        <v>0</v>
      </c>
      <c r="I29" s="827">
        <f t="shared" si="5"/>
        <v>0</v>
      </c>
      <c r="J29" s="828">
        <f t="shared" si="6"/>
        <v>0</v>
      </c>
      <c r="K29" s="827">
        <f t="shared" si="7"/>
        <v>0</v>
      </c>
      <c r="L29" s="828">
        <f t="shared" si="8"/>
        <v>0</v>
      </c>
      <c r="M29" s="827">
        <f t="shared" si="9"/>
        <v>0</v>
      </c>
      <c r="N29" s="828">
        <f t="shared" si="10"/>
        <v>0</v>
      </c>
      <c r="O29" s="827">
        <f t="shared" si="11"/>
        <v>0</v>
      </c>
      <c r="P29" s="829">
        <f t="shared" si="12"/>
        <v>0</v>
      </c>
      <c r="Q29" s="827">
        <f t="shared" si="13"/>
        <v>0</v>
      </c>
      <c r="R29" s="829">
        <f t="shared" si="14"/>
        <v>0</v>
      </c>
      <c r="S29" s="827">
        <f t="shared" si="15"/>
        <v>0</v>
      </c>
      <c r="T29" s="830">
        <f t="shared" si="16"/>
        <v>0</v>
      </c>
      <c r="U29" s="529">
        <f t="shared" si="18"/>
        <v>0</v>
      </c>
      <c r="V29" s="531">
        <f t="shared" si="19"/>
        <v>0</v>
      </c>
      <c r="W29" s="26">
        <f>'t1'!M27</f>
        <v>0</v>
      </c>
      <c r="AG29" s="273"/>
      <c r="AH29" s="274"/>
      <c r="AI29" s="273"/>
      <c r="AJ29" s="274"/>
      <c r="AK29" s="273"/>
      <c r="AL29" s="274"/>
      <c r="AM29" s="273"/>
      <c r="AN29" s="274"/>
      <c r="AO29" s="273"/>
      <c r="AP29" s="274"/>
      <c r="AQ29" s="273"/>
      <c r="AR29" s="274"/>
      <c r="AS29" s="273"/>
      <c r="AT29" s="573"/>
      <c r="AU29" s="273"/>
      <c r="AV29" s="573"/>
      <c r="AW29" s="273"/>
      <c r="AX29" s="568"/>
      <c r="AY29" s="529">
        <f t="shared" si="20"/>
        <v>0</v>
      </c>
      <c r="AZ29" s="531">
        <f t="shared" si="21"/>
        <v>0</v>
      </c>
    </row>
    <row r="30" spans="1:52" ht="12.75" customHeight="1">
      <c r="A30" s="142" t="str">
        <f>'t1'!A28</f>
        <v>CAPO DI I CLASSE</v>
      </c>
      <c r="B30" s="214" t="str">
        <f>'t1'!B28</f>
        <v>016332</v>
      </c>
      <c r="C30" s="827">
        <f t="shared" si="17"/>
        <v>0</v>
      </c>
      <c r="D30" s="828">
        <f t="shared" si="0"/>
        <v>0</v>
      </c>
      <c r="E30" s="827">
        <f t="shared" si="1"/>
        <v>0</v>
      </c>
      <c r="F30" s="828">
        <f t="shared" si="2"/>
        <v>0</v>
      </c>
      <c r="G30" s="827">
        <f t="shared" si="3"/>
        <v>0</v>
      </c>
      <c r="H30" s="828">
        <f t="shared" si="4"/>
        <v>0</v>
      </c>
      <c r="I30" s="827">
        <f t="shared" si="5"/>
        <v>0</v>
      </c>
      <c r="J30" s="828">
        <f t="shared" si="6"/>
        <v>0</v>
      </c>
      <c r="K30" s="827">
        <f t="shared" si="7"/>
        <v>0</v>
      </c>
      <c r="L30" s="828">
        <f t="shared" si="8"/>
        <v>0</v>
      </c>
      <c r="M30" s="827">
        <f t="shared" si="9"/>
        <v>0</v>
      </c>
      <c r="N30" s="828">
        <f t="shared" si="10"/>
        <v>0</v>
      </c>
      <c r="O30" s="827">
        <f t="shared" si="11"/>
        <v>0</v>
      </c>
      <c r="P30" s="829">
        <f t="shared" si="12"/>
        <v>0</v>
      </c>
      <c r="Q30" s="827">
        <f t="shared" si="13"/>
        <v>0</v>
      </c>
      <c r="R30" s="829">
        <f t="shared" si="14"/>
        <v>0</v>
      </c>
      <c r="S30" s="827">
        <f t="shared" si="15"/>
        <v>0</v>
      </c>
      <c r="T30" s="830">
        <f t="shared" si="16"/>
        <v>0</v>
      </c>
      <c r="U30" s="529">
        <f t="shared" si="18"/>
        <v>0</v>
      </c>
      <c r="V30" s="531">
        <f t="shared" si="19"/>
        <v>0</v>
      </c>
      <c r="W30" s="26">
        <f>'t1'!M28</f>
        <v>0</v>
      </c>
      <c r="AG30" s="273"/>
      <c r="AH30" s="274"/>
      <c r="AI30" s="273"/>
      <c r="AJ30" s="274"/>
      <c r="AK30" s="273"/>
      <c r="AL30" s="274"/>
      <c r="AM30" s="273"/>
      <c r="AN30" s="274"/>
      <c r="AO30" s="273"/>
      <c r="AP30" s="274"/>
      <c r="AQ30" s="273"/>
      <c r="AR30" s="274"/>
      <c r="AS30" s="273"/>
      <c r="AT30" s="573"/>
      <c r="AU30" s="273"/>
      <c r="AV30" s="573"/>
      <c r="AW30" s="273"/>
      <c r="AX30" s="568"/>
      <c r="AY30" s="529">
        <f t="shared" si="20"/>
        <v>0</v>
      </c>
      <c r="AZ30" s="531">
        <f t="shared" si="21"/>
        <v>0</v>
      </c>
    </row>
    <row r="31" spans="1:52" ht="12.75" customHeight="1">
      <c r="A31" s="142" t="str">
        <f>'t1'!A29</f>
        <v>CAPO DI II CLASSE</v>
      </c>
      <c r="B31" s="214" t="str">
        <f>'t1'!B29</f>
        <v>015347</v>
      </c>
      <c r="C31" s="827">
        <f t="shared" si="17"/>
        <v>0</v>
      </c>
      <c r="D31" s="828">
        <f t="shared" si="0"/>
        <v>0</v>
      </c>
      <c r="E31" s="827">
        <f t="shared" si="1"/>
        <v>0</v>
      </c>
      <c r="F31" s="828">
        <f t="shared" si="2"/>
        <v>0</v>
      </c>
      <c r="G31" s="827">
        <f t="shared" si="3"/>
        <v>0</v>
      </c>
      <c r="H31" s="828">
        <f t="shared" si="4"/>
        <v>0</v>
      </c>
      <c r="I31" s="827">
        <f t="shared" si="5"/>
        <v>0</v>
      </c>
      <c r="J31" s="828">
        <f t="shared" si="6"/>
        <v>0</v>
      </c>
      <c r="K31" s="827">
        <f t="shared" si="7"/>
        <v>0</v>
      </c>
      <c r="L31" s="828">
        <f t="shared" si="8"/>
        <v>0</v>
      </c>
      <c r="M31" s="827">
        <f t="shared" si="9"/>
        <v>0</v>
      </c>
      <c r="N31" s="828">
        <f t="shared" si="10"/>
        <v>0</v>
      </c>
      <c r="O31" s="827">
        <f t="shared" si="11"/>
        <v>0</v>
      </c>
      <c r="P31" s="829">
        <f t="shared" si="12"/>
        <v>0</v>
      </c>
      <c r="Q31" s="827">
        <f t="shared" si="13"/>
        <v>0</v>
      </c>
      <c r="R31" s="829">
        <f t="shared" si="14"/>
        <v>0</v>
      </c>
      <c r="S31" s="827">
        <f t="shared" si="15"/>
        <v>0</v>
      </c>
      <c r="T31" s="830">
        <f t="shared" si="16"/>
        <v>0</v>
      </c>
      <c r="U31" s="529">
        <f t="shared" si="18"/>
        <v>0</v>
      </c>
      <c r="V31" s="531">
        <f t="shared" si="19"/>
        <v>0</v>
      </c>
      <c r="W31" s="26">
        <f>'t1'!M29</f>
        <v>0</v>
      </c>
      <c r="AG31" s="273"/>
      <c r="AH31" s="274"/>
      <c r="AI31" s="273"/>
      <c r="AJ31" s="274"/>
      <c r="AK31" s="273"/>
      <c r="AL31" s="274"/>
      <c r="AM31" s="273"/>
      <c r="AN31" s="274"/>
      <c r="AO31" s="273"/>
      <c r="AP31" s="274"/>
      <c r="AQ31" s="273"/>
      <c r="AR31" s="274"/>
      <c r="AS31" s="273"/>
      <c r="AT31" s="573"/>
      <c r="AU31" s="273"/>
      <c r="AV31" s="573"/>
      <c r="AW31" s="273"/>
      <c r="AX31" s="568"/>
      <c r="AY31" s="529">
        <f t="shared" si="20"/>
        <v>0</v>
      </c>
      <c r="AZ31" s="531">
        <f t="shared" si="21"/>
        <v>0</v>
      </c>
    </row>
    <row r="32" spans="1:52" ht="12.75" customHeight="1">
      <c r="A32" s="142" t="str">
        <f>'t1'!A30</f>
        <v>CAPO DI III CLASSE</v>
      </c>
      <c r="B32" s="214" t="str">
        <f>'t1'!B30</f>
        <v>014333</v>
      </c>
      <c r="C32" s="827">
        <f t="shared" si="17"/>
        <v>0</v>
      </c>
      <c r="D32" s="828">
        <f t="shared" si="0"/>
        <v>0</v>
      </c>
      <c r="E32" s="827">
        <f t="shared" si="1"/>
        <v>0</v>
      </c>
      <c r="F32" s="828">
        <f t="shared" si="2"/>
        <v>0</v>
      </c>
      <c r="G32" s="827">
        <f t="shared" si="3"/>
        <v>0</v>
      </c>
      <c r="H32" s="828">
        <f t="shared" si="4"/>
        <v>0</v>
      </c>
      <c r="I32" s="827">
        <f t="shared" si="5"/>
        <v>0</v>
      </c>
      <c r="J32" s="828">
        <f t="shared" si="6"/>
        <v>0</v>
      </c>
      <c r="K32" s="827">
        <f t="shared" si="7"/>
        <v>0</v>
      </c>
      <c r="L32" s="828">
        <f t="shared" si="8"/>
        <v>0</v>
      </c>
      <c r="M32" s="827">
        <f t="shared" si="9"/>
        <v>0</v>
      </c>
      <c r="N32" s="828">
        <f t="shared" si="10"/>
        <v>0</v>
      </c>
      <c r="O32" s="827">
        <f t="shared" si="11"/>
        <v>0</v>
      </c>
      <c r="P32" s="829">
        <f t="shared" si="12"/>
        <v>0</v>
      </c>
      <c r="Q32" s="827">
        <f t="shared" si="13"/>
        <v>0</v>
      </c>
      <c r="R32" s="829">
        <f t="shared" si="14"/>
        <v>0</v>
      </c>
      <c r="S32" s="827">
        <f t="shared" si="15"/>
        <v>0</v>
      </c>
      <c r="T32" s="830">
        <f t="shared" si="16"/>
        <v>0</v>
      </c>
      <c r="U32" s="529">
        <f t="shared" si="18"/>
        <v>0</v>
      </c>
      <c r="V32" s="531">
        <f t="shared" si="19"/>
        <v>0</v>
      </c>
      <c r="W32" s="26">
        <f>'t1'!M30</f>
        <v>0</v>
      </c>
      <c r="AG32" s="273"/>
      <c r="AH32" s="274"/>
      <c r="AI32" s="273"/>
      <c r="AJ32" s="274"/>
      <c r="AK32" s="273"/>
      <c r="AL32" s="274"/>
      <c r="AM32" s="273"/>
      <c r="AN32" s="274"/>
      <c r="AO32" s="273"/>
      <c r="AP32" s="274"/>
      <c r="AQ32" s="273"/>
      <c r="AR32" s="274"/>
      <c r="AS32" s="273"/>
      <c r="AT32" s="573"/>
      <c r="AU32" s="273"/>
      <c r="AV32" s="573"/>
      <c r="AW32" s="273"/>
      <c r="AX32" s="568"/>
      <c r="AY32" s="529">
        <f t="shared" si="20"/>
        <v>0</v>
      </c>
      <c r="AZ32" s="531">
        <f t="shared" si="21"/>
        <v>0</v>
      </c>
    </row>
    <row r="33" spans="1:52" ht="12.75" customHeight="1">
      <c r="A33" s="142" t="str">
        <f>'t1'!A31</f>
        <v>SECONDO CAPO SCELTO QUALIFICA SPECIALE</v>
      </c>
      <c r="B33" s="214" t="str">
        <f>'t1'!B31</f>
        <v>015959</v>
      </c>
      <c r="C33" s="827">
        <f t="shared" si="17"/>
        <v>0</v>
      </c>
      <c r="D33" s="828">
        <f t="shared" si="0"/>
        <v>0</v>
      </c>
      <c r="E33" s="827">
        <f t="shared" si="1"/>
        <v>0</v>
      </c>
      <c r="F33" s="828">
        <f t="shared" si="2"/>
        <v>0</v>
      </c>
      <c r="G33" s="827">
        <f t="shared" si="3"/>
        <v>0</v>
      </c>
      <c r="H33" s="828">
        <f t="shared" si="4"/>
        <v>0</v>
      </c>
      <c r="I33" s="827">
        <f t="shared" si="5"/>
        <v>0</v>
      </c>
      <c r="J33" s="828">
        <f t="shared" si="6"/>
        <v>0</v>
      </c>
      <c r="K33" s="827">
        <f t="shared" si="7"/>
        <v>0</v>
      </c>
      <c r="L33" s="828">
        <f t="shared" si="8"/>
        <v>0</v>
      </c>
      <c r="M33" s="827">
        <f t="shared" si="9"/>
        <v>0</v>
      </c>
      <c r="N33" s="828">
        <f t="shared" si="10"/>
        <v>0</v>
      </c>
      <c r="O33" s="827">
        <f t="shared" si="11"/>
        <v>0</v>
      </c>
      <c r="P33" s="829">
        <f t="shared" si="12"/>
        <v>0</v>
      </c>
      <c r="Q33" s="827">
        <f t="shared" si="13"/>
        <v>0</v>
      </c>
      <c r="R33" s="829">
        <f t="shared" si="14"/>
        <v>0</v>
      </c>
      <c r="S33" s="827">
        <f t="shared" si="15"/>
        <v>0</v>
      </c>
      <c r="T33" s="830">
        <f t="shared" si="16"/>
        <v>0</v>
      </c>
      <c r="U33" s="529">
        <f t="shared" si="18"/>
        <v>0</v>
      </c>
      <c r="V33" s="531">
        <f t="shared" si="19"/>
        <v>0</v>
      </c>
      <c r="W33" s="26">
        <f>'t1'!M31</f>
        <v>0</v>
      </c>
      <c r="AG33" s="273"/>
      <c r="AH33" s="274"/>
      <c r="AI33" s="273"/>
      <c r="AJ33" s="274"/>
      <c r="AK33" s="273"/>
      <c r="AL33" s="274"/>
      <c r="AM33" s="273"/>
      <c r="AN33" s="274"/>
      <c r="AO33" s="273"/>
      <c r="AP33" s="274"/>
      <c r="AQ33" s="273"/>
      <c r="AR33" s="274"/>
      <c r="AS33" s="273"/>
      <c r="AT33" s="573"/>
      <c r="AU33" s="273"/>
      <c r="AV33" s="573"/>
      <c r="AW33" s="273"/>
      <c r="AX33" s="568"/>
      <c r="AY33" s="529">
        <f t="shared" si="20"/>
        <v>0</v>
      </c>
      <c r="AZ33" s="531">
        <f t="shared" si="21"/>
        <v>0</v>
      </c>
    </row>
    <row r="34" spans="1:52" ht="12.75" customHeight="1">
      <c r="A34" s="142" t="str">
        <f>'t1'!A32</f>
        <v>SECONDO CAPO SCELTO CON 4 ANNI NEL GRADO</v>
      </c>
      <c r="B34" s="214" t="str">
        <f>'t1'!B32</f>
        <v>013960</v>
      </c>
      <c r="C34" s="827">
        <f t="shared" si="17"/>
        <v>0</v>
      </c>
      <c r="D34" s="828">
        <f t="shared" si="0"/>
        <v>0</v>
      </c>
      <c r="E34" s="827">
        <f t="shared" si="1"/>
        <v>0</v>
      </c>
      <c r="F34" s="828">
        <f t="shared" si="2"/>
        <v>0</v>
      </c>
      <c r="G34" s="827">
        <f t="shared" si="3"/>
        <v>0</v>
      </c>
      <c r="H34" s="828">
        <f t="shared" si="4"/>
        <v>0</v>
      </c>
      <c r="I34" s="827">
        <f t="shared" si="5"/>
        <v>0</v>
      </c>
      <c r="J34" s="828">
        <f t="shared" si="6"/>
        <v>0</v>
      </c>
      <c r="K34" s="827">
        <f t="shared" si="7"/>
        <v>0</v>
      </c>
      <c r="L34" s="828">
        <f t="shared" si="8"/>
        <v>0</v>
      </c>
      <c r="M34" s="827">
        <f t="shared" si="9"/>
        <v>0</v>
      </c>
      <c r="N34" s="828">
        <f t="shared" si="10"/>
        <v>0</v>
      </c>
      <c r="O34" s="827">
        <f t="shared" si="11"/>
        <v>0</v>
      </c>
      <c r="P34" s="829">
        <f t="shared" si="12"/>
        <v>0</v>
      </c>
      <c r="Q34" s="827">
        <f t="shared" si="13"/>
        <v>0</v>
      </c>
      <c r="R34" s="829">
        <f t="shared" si="14"/>
        <v>0</v>
      </c>
      <c r="S34" s="827">
        <f t="shared" si="15"/>
        <v>0</v>
      </c>
      <c r="T34" s="830">
        <f t="shared" si="16"/>
        <v>0</v>
      </c>
      <c r="U34" s="529">
        <f t="shared" si="18"/>
        <v>0</v>
      </c>
      <c r="V34" s="531">
        <f t="shared" si="19"/>
        <v>0</v>
      </c>
      <c r="W34" s="26">
        <f>'t1'!M32</f>
        <v>0</v>
      </c>
      <c r="AG34" s="273"/>
      <c r="AH34" s="274"/>
      <c r="AI34" s="273"/>
      <c r="AJ34" s="274"/>
      <c r="AK34" s="273"/>
      <c r="AL34" s="274"/>
      <c r="AM34" s="273"/>
      <c r="AN34" s="274"/>
      <c r="AO34" s="273"/>
      <c r="AP34" s="274"/>
      <c r="AQ34" s="273"/>
      <c r="AR34" s="274"/>
      <c r="AS34" s="273"/>
      <c r="AT34" s="573"/>
      <c r="AU34" s="273"/>
      <c r="AV34" s="573"/>
      <c r="AW34" s="273"/>
      <c r="AX34" s="568"/>
      <c r="AY34" s="529">
        <f t="shared" si="20"/>
        <v>0</v>
      </c>
      <c r="AZ34" s="531">
        <f t="shared" si="21"/>
        <v>0</v>
      </c>
    </row>
    <row r="35" spans="1:52" ht="12.75" customHeight="1">
      <c r="A35" s="142" t="str">
        <f>'t1'!A33</f>
        <v>SECONDO CAPO SCELTO</v>
      </c>
      <c r="B35" s="214" t="str">
        <f>'t1'!B33</f>
        <v>015350</v>
      </c>
      <c r="C35" s="827">
        <f t="shared" si="17"/>
        <v>0</v>
      </c>
      <c r="D35" s="828">
        <f t="shared" si="0"/>
        <v>0</v>
      </c>
      <c r="E35" s="827">
        <f t="shared" si="1"/>
        <v>0</v>
      </c>
      <c r="F35" s="828">
        <f t="shared" si="2"/>
        <v>0</v>
      </c>
      <c r="G35" s="827">
        <f t="shared" si="3"/>
        <v>0</v>
      </c>
      <c r="H35" s="828">
        <f t="shared" si="4"/>
        <v>0</v>
      </c>
      <c r="I35" s="827">
        <f t="shared" si="5"/>
        <v>0</v>
      </c>
      <c r="J35" s="828">
        <f t="shared" si="6"/>
        <v>0</v>
      </c>
      <c r="K35" s="827">
        <f t="shared" si="7"/>
        <v>0</v>
      </c>
      <c r="L35" s="828">
        <f t="shared" si="8"/>
        <v>0</v>
      </c>
      <c r="M35" s="827">
        <f t="shared" si="9"/>
        <v>0</v>
      </c>
      <c r="N35" s="828">
        <f t="shared" si="10"/>
        <v>0</v>
      </c>
      <c r="O35" s="827">
        <f t="shared" si="11"/>
        <v>0</v>
      </c>
      <c r="P35" s="829">
        <f t="shared" si="12"/>
        <v>0</v>
      </c>
      <c r="Q35" s="827">
        <f t="shared" si="13"/>
        <v>0</v>
      </c>
      <c r="R35" s="829">
        <f t="shared" si="14"/>
        <v>0</v>
      </c>
      <c r="S35" s="827">
        <f t="shared" si="15"/>
        <v>0</v>
      </c>
      <c r="T35" s="830">
        <f t="shared" si="16"/>
        <v>0</v>
      </c>
      <c r="U35" s="529">
        <f t="shared" si="18"/>
        <v>0</v>
      </c>
      <c r="V35" s="531">
        <f t="shared" si="19"/>
        <v>0</v>
      </c>
      <c r="W35" s="26">
        <f>'t1'!M33</f>
        <v>0</v>
      </c>
      <c r="AG35" s="273"/>
      <c r="AH35" s="274"/>
      <c r="AI35" s="273"/>
      <c r="AJ35" s="274"/>
      <c r="AK35" s="273"/>
      <c r="AL35" s="274"/>
      <c r="AM35" s="273"/>
      <c r="AN35" s="274"/>
      <c r="AO35" s="273"/>
      <c r="AP35" s="274"/>
      <c r="AQ35" s="273"/>
      <c r="AR35" s="274"/>
      <c r="AS35" s="273"/>
      <c r="AT35" s="573"/>
      <c r="AU35" s="273"/>
      <c r="AV35" s="573"/>
      <c r="AW35" s="273"/>
      <c r="AX35" s="568"/>
      <c r="AY35" s="529">
        <f t="shared" si="20"/>
        <v>0</v>
      </c>
      <c r="AZ35" s="531">
        <f t="shared" si="21"/>
        <v>0</v>
      </c>
    </row>
    <row r="36" spans="1:52" ht="12.75" customHeight="1">
      <c r="A36" s="142" t="str">
        <f>'t1'!A34</f>
        <v>SECONDO CAPO</v>
      </c>
      <c r="B36" s="214" t="str">
        <f>'t1'!B34</f>
        <v>014349</v>
      </c>
      <c r="C36" s="827">
        <f t="shared" si="17"/>
        <v>0</v>
      </c>
      <c r="D36" s="828">
        <f t="shared" si="0"/>
        <v>0</v>
      </c>
      <c r="E36" s="827">
        <f t="shared" si="1"/>
        <v>0</v>
      </c>
      <c r="F36" s="828">
        <f t="shared" si="2"/>
        <v>0</v>
      </c>
      <c r="G36" s="827">
        <f t="shared" si="3"/>
        <v>0</v>
      </c>
      <c r="H36" s="828">
        <f t="shared" si="4"/>
        <v>0</v>
      </c>
      <c r="I36" s="827">
        <f t="shared" si="5"/>
        <v>0</v>
      </c>
      <c r="J36" s="828">
        <f t="shared" si="6"/>
        <v>0</v>
      </c>
      <c r="K36" s="827">
        <f t="shared" si="7"/>
        <v>0</v>
      </c>
      <c r="L36" s="828">
        <f t="shared" si="8"/>
        <v>0</v>
      </c>
      <c r="M36" s="827">
        <f t="shared" si="9"/>
        <v>0</v>
      </c>
      <c r="N36" s="828">
        <f t="shared" si="10"/>
        <v>0</v>
      </c>
      <c r="O36" s="827">
        <f t="shared" si="11"/>
        <v>0</v>
      </c>
      <c r="P36" s="829">
        <f t="shared" si="12"/>
        <v>0</v>
      </c>
      <c r="Q36" s="827">
        <f t="shared" si="13"/>
        <v>0</v>
      </c>
      <c r="R36" s="829">
        <f t="shared" si="14"/>
        <v>0</v>
      </c>
      <c r="S36" s="827">
        <f t="shared" si="15"/>
        <v>0</v>
      </c>
      <c r="T36" s="830">
        <f t="shared" si="16"/>
        <v>0</v>
      </c>
      <c r="U36" s="529">
        <f t="shared" si="18"/>
        <v>0</v>
      </c>
      <c r="V36" s="531">
        <f t="shared" si="19"/>
        <v>0</v>
      </c>
      <c r="W36" s="26">
        <f>'t1'!M34</f>
        <v>0</v>
      </c>
      <c r="AG36" s="273"/>
      <c r="AH36" s="274"/>
      <c r="AI36" s="273"/>
      <c r="AJ36" s="274"/>
      <c r="AK36" s="273"/>
      <c r="AL36" s="274"/>
      <c r="AM36" s="273"/>
      <c r="AN36" s="274"/>
      <c r="AO36" s="273"/>
      <c r="AP36" s="274"/>
      <c r="AQ36" s="273"/>
      <c r="AR36" s="274"/>
      <c r="AS36" s="273"/>
      <c r="AT36" s="573"/>
      <c r="AU36" s="273"/>
      <c r="AV36" s="573"/>
      <c r="AW36" s="273"/>
      <c r="AX36" s="568"/>
      <c r="AY36" s="529">
        <f t="shared" si="20"/>
        <v>0</v>
      </c>
      <c r="AZ36" s="531">
        <f t="shared" si="21"/>
        <v>0</v>
      </c>
    </row>
    <row r="37" spans="1:52" ht="12.75" customHeight="1">
      <c r="A37" s="142" t="str">
        <f>'t1'!A35</f>
        <v>SERGENTE</v>
      </c>
      <c r="B37" s="214" t="str">
        <f>'t1'!B35</f>
        <v>014308</v>
      </c>
      <c r="C37" s="827">
        <f t="shared" si="17"/>
        <v>0</v>
      </c>
      <c r="D37" s="828">
        <f t="shared" si="0"/>
        <v>0</v>
      </c>
      <c r="E37" s="827">
        <f t="shared" si="1"/>
        <v>0</v>
      </c>
      <c r="F37" s="828">
        <f t="shared" si="2"/>
        <v>0</v>
      </c>
      <c r="G37" s="827">
        <f t="shared" si="3"/>
        <v>0</v>
      </c>
      <c r="H37" s="828">
        <f t="shared" si="4"/>
        <v>0</v>
      </c>
      <c r="I37" s="827">
        <f t="shared" si="5"/>
        <v>0</v>
      </c>
      <c r="J37" s="828">
        <f t="shared" si="6"/>
        <v>0</v>
      </c>
      <c r="K37" s="827">
        <f t="shared" si="7"/>
        <v>0</v>
      </c>
      <c r="L37" s="828">
        <f t="shared" si="8"/>
        <v>0</v>
      </c>
      <c r="M37" s="827">
        <f t="shared" si="9"/>
        <v>0</v>
      </c>
      <c r="N37" s="828">
        <f t="shared" si="10"/>
        <v>0</v>
      </c>
      <c r="O37" s="827">
        <f t="shared" si="11"/>
        <v>0</v>
      </c>
      <c r="P37" s="829">
        <f t="shared" si="12"/>
        <v>0</v>
      </c>
      <c r="Q37" s="827">
        <f t="shared" si="13"/>
        <v>0</v>
      </c>
      <c r="R37" s="829">
        <f t="shared" si="14"/>
        <v>0</v>
      </c>
      <c r="S37" s="827">
        <f t="shared" si="15"/>
        <v>0</v>
      </c>
      <c r="T37" s="830">
        <f t="shared" si="16"/>
        <v>0</v>
      </c>
      <c r="U37" s="529">
        <f t="shared" si="18"/>
        <v>0</v>
      </c>
      <c r="V37" s="531">
        <f t="shared" si="19"/>
        <v>0</v>
      </c>
      <c r="W37" s="26">
        <f>'t1'!M35</f>
        <v>0</v>
      </c>
      <c r="AG37" s="273"/>
      <c r="AH37" s="274"/>
      <c r="AI37" s="273"/>
      <c r="AJ37" s="274"/>
      <c r="AK37" s="273"/>
      <c r="AL37" s="274"/>
      <c r="AM37" s="273"/>
      <c r="AN37" s="274"/>
      <c r="AO37" s="273"/>
      <c r="AP37" s="274"/>
      <c r="AQ37" s="273"/>
      <c r="AR37" s="274"/>
      <c r="AS37" s="273"/>
      <c r="AT37" s="573"/>
      <c r="AU37" s="273"/>
      <c r="AV37" s="573"/>
      <c r="AW37" s="273"/>
      <c r="AX37" s="568"/>
      <c r="AY37" s="529">
        <f t="shared" si="20"/>
        <v>0</v>
      </c>
      <c r="AZ37" s="531">
        <f t="shared" si="21"/>
        <v>0</v>
      </c>
    </row>
    <row r="38" spans="1:52" ht="12.75" customHeight="1">
      <c r="A38" s="142" t="str">
        <f>'t1'!A36</f>
        <v>SOTTOCAPO DI 1^ CLASSE SCELTO QUALIFICA SPECIALE</v>
      </c>
      <c r="B38" s="214" t="str">
        <f>'t1'!B36</f>
        <v>013961</v>
      </c>
      <c r="C38" s="827">
        <f t="shared" si="17"/>
        <v>0</v>
      </c>
      <c r="D38" s="828">
        <f t="shared" si="0"/>
        <v>0</v>
      </c>
      <c r="E38" s="827">
        <f t="shared" si="1"/>
        <v>0</v>
      </c>
      <c r="F38" s="828">
        <f t="shared" si="2"/>
        <v>0</v>
      </c>
      <c r="G38" s="827">
        <f t="shared" si="3"/>
        <v>0</v>
      </c>
      <c r="H38" s="828">
        <f t="shared" si="4"/>
        <v>0</v>
      </c>
      <c r="I38" s="827">
        <f t="shared" si="5"/>
        <v>0</v>
      </c>
      <c r="J38" s="828">
        <f t="shared" si="6"/>
        <v>0</v>
      </c>
      <c r="K38" s="827">
        <f t="shared" si="7"/>
        <v>0</v>
      </c>
      <c r="L38" s="828">
        <f t="shared" si="8"/>
        <v>0</v>
      </c>
      <c r="M38" s="827">
        <f t="shared" si="9"/>
        <v>0</v>
      </c>
      <c r="N38" s="828">
        <f t="shared" si="10"/>
        <v>0</v>
      </c>
      <c r="O38" s="827">
        <f t="shared" si="11"/>
        <v>0</v>
      </c>
      <c r="P38" s="829">
        <f t="shared" si="12"/>
        <v>0</v>
      </c>
      <c r="Q38" s="827">
        <f t="shared" si="13"/>
        <v>0</v>
      </c>
      <c r="R38" s="829">
        <f t="shared" si="14"/>
        <v>0</v>
      </c>
      <c r="S38" s="827">
        <f t="shared" si="15"/>
        <v>0</v>
      </c>
      <c r="T38" s="830">
        <f t="shared" si="16"/>
        <v>0</v>
      </c>
      <c r="U38" s="529">
        <f t="shared" si="18"/>
        <v>0</v>
      </c>
      <c r="V38" s="531">
        <f t="shared" si="19"/>
        <v>0</v>
      </c>
      <c r="W38" s="26">
        <f>'t1'!M36</f>
        <v>0</v>
      </c>
      <c r="AG38" s="273"/>
      <c r="AH38" s="274"/>
      <c r="AI38" s="273"/>
      <c r="AJ38" s="274"/>
      <c r="AK38" s="273"/>
      <c r="AL38" s="274"/>
      <c r="AM38" s="273"/>
      <c r="AN38" s="274"/>
      <c r="AO38" s="273"/>
      <c r="AP38" s="274"/>
      <c r="AQ38" s="273"/>
      <c r="AR38" s="274"/>
      <c r="AS38" s="273"/>
      <c r="AT38" s="573"/>
      <c r="AU38" s="273"/>
      <c r="AV38" s="573"/>
      <c r="AW38" s="273"/>
      <c r="AX38" s="568"/>
      <c r="AY38" s="529">
        <f t="shared" si="20"/>
        <v>0</v>
      </c>
      <c r="AZ38" s="531">
        <f t="shared" si="21"/>
        <v>0</v>
      </c>
    </row>
    <row r="39" spans="1:52" ht="12.75" customHeight="1">
      <c r="A39" s="142" t="str">
        <f>'t1'!A37</f>
        <v>SOTTOCAPO DI 1^ CLASSE SCELTO CON 5 ANNI NEL GRADO</v>
      </c>
      <c r="B39" s="214" t="str">
        <f>'t1'!B37</f>
        <v>013962</v>
      </c>
      <c r="C39" s="827">
        <f t="shared" si="17"/>
        <v>0</v>
      </c>
      <c r="D39" s="828">
        <f t="shared" si="0"/>
        <v>0</v>
      </c>
      <c r="E39" s="827">
        <f t="shared" si="1"/>
        <v>0</v>
      </c>
      <c r="F39" s="828">
        <f t="shared" si="2"/>
        <v>0</v>
      </c>
      <c r="G39" s="827">
        <f t="shared" si="3"/>
        <v>0</v>
      </c>
      <c r="H39" s="828">
        <f t="shared" si="4"/>
        <v>0</v>
      </c>
      <c r="I39" s="827">
        <f t="shared" si="5"/>
        <v>0</v>
      </c>
      <c r="J39" s="828">
        <f t="shared" si="6"/>
        <v>0</v>
      </c>
      <c r="K39" s="827">
        <f t="shared" si="7"/>
        <v>0</v>
      </c>
      <c r="L39" s="828">
        <f t="shared" si="8"/>
        <v>0</v>
      </c>
      <c r="M39" s="827">
        <f t="shared" si="9"/>
        <v>0</v>
      </c>
      <c r="N39" s="828">
        <f t="shared" si="10"/>
        <v>0</v>
      </c>
      <c r="O39" s="827">
        <f t="shared" si="11"/>
        <v>0</v>
      </c>
      <c r="P39" s="829">
        <f t="shared" si="12"/>
        <v>0</v>
      </c>
      <c r="Q39" s="827">
        <f t="shared" si="13"/>
        <v>0</v>
      </c>
      <c r="R39" s="829">
        <f t="shared" si="14"/>
        <v>0</v>
      </c>
      <c r="S39" s="827">
        <f t="shared" si="15"/>
        <v>0</v>
      </c>
      <c r="T39" s="830">
        <f t="shared" si="16"/>
        <v>0</v>
      </c>
      <c r="U39" s="529">
        <f t="shared" si="18"/>
        <v>0</v>
      </c>
      <c r="V39" s="531">
        <f t="shared" si="19"/>
        <v>0</v>
      </c>
      <c r="W39" s="26">
        <f>'t1'!M37</f>
        <v>0</v>
      </c>
      <c r="AG39" s="273"/>
      <c r="AH39" s="274"/>
      <c r="AI39" s="273"/>
      <c r="AJ39" s="274"/>
      <c r="AK39" s="273"/>
      <c r="AL39" s="274"/>
      <c r="AM39" s="273"/>
      <c r="AN39" s="274"/>
      <c r="AO39" s="273"/>
      <c r="AP39" s="274"/>
      <c r="AQ39" s="273"/>
      <c r="AR39" s="274"/>
      <c r="AS39" s="273"/>
      <c r="AT39" s="573"/>
      <c r="AU39" s="273"/>
      <c r="AV39" s="573"/>
      <c r="AW39" s="273"/>
      <c r="AX39" s="568"/>
      <c r="AY39" s="529">
        <f t="shared" si="20"/>
        <v>0</v>
      </c>
      <c r="AZ39" s="531">
        <f t="shared" si="21"/>
        <v>0</v>
      </c>
    </row>
    <row r="40" spans="1:52" ht="12.75" customHeight="1">
      <c r="A40" s="142" t="str">
        <f>'t1'!A38</f>
        <v>SOTTOCAPO DI I CLASSE SCELTO</v>
      </c>
      <c r="B40" s="214" t="str">
        <f>'t1'!B38</f>
        <v>013337</v>
      </c>
      <c r="C40" s="827">
        <f t="shared" si="17"/>
        <v>0</v>
      </c>
      <c r="D40" s="828">
        <f t="shared" si="0"/>
        <v>0</v>
      </c>
      <c r="E40" s="827">
        <f t="shared" si="1"/>
        <v>0</v>
      </c>
      <c r="F40" s="828">
        <f t="shared" si="2"/>
        <v>0</v>
      </c>
      <c r="G40" s="827">
        <f t="shared" si="3"/>
        <v>0</v>
      </c>
      <c r="H40" s="828">
        <f t="shared" si="4"/>
        <v>0</v>
      </c>
      <c r="I40" s="827">
        <f t="shared" si="5"/>
        <v>0</v>
      </c>
      <c r="J40" s="828">
        <f t="shared" si="6"/>
        <v>0</v>
      </c>
      <c r="K40" s="827">
        <f t="shared" si="7"/>
        <v>0</v>
      </c>
      <c r="L40" s="828">
        <f t="shared" si="8"/>
        <v>0</v>
      </c>
      <c r="M40" s="827">
        <f t="shared" si="9"/>
        <v>0</v>
      </c>
      <c r="N40" s="828">
        <f t="shared" si="10"/>
        <v>0</v>
      </c>
      <c r="O40" s="827">
        <f t="shared" si="11"/>
        <v>0</v>
      </c>
      <c r="P40" s="829">
        <f t="shared" si="12"/>
        <v>0</v>
      </c>
      <c r="Q40" s="827">
        <f t="shared" si="13"/>
        <v>0</v>
      </c>
      <c r="R40" s="829">
        <f t="shared" si="14"/>
        <v>0</v>
      </c>
      <c r="S40" s="827">
        <f t="shared" si="15"/>
        <v>0</v>
      </c>
      <c r="T40" s="830">
        <f t="shared" si="16"/>
        <v>0</v>
      </c>
      <c r="U40" s="529">
        <f t="shared" si="18"/>
        <v>0</v>
      </c>
      <c r="V40" s="531">
        <f t="shared" si="19"/>
        <v>0</v>
      </c>
      <c r="W40" s="26">
        <f>'t1'!M38</f>
        <v>0</v>
      </c>
      <c r="AG40" s="273"/>
      <c r="AH40" s="274"/>
      <c r="AI40" s="273"/>
      <c r="AJ40" s="274"/>
      <c r="AK40" s="273"/>
      <c r="AL40" s="274"/>
      <c r="AM40" s="273"/>
      <c r="AN40" s="274"/>
      <c r="AO40" s="273"/>
      <c r="AP40" s="274"/>
      <c r="AQ40" s="273"/>
      <c r="AR40" s="274"/>
      <c r="AS40" s="273"/>
      <c r="AT40" s="573"/>
      <c r="AU40" s="273"/>
      <c r="AV40" s="573"/>
      <c r="AW40" s="273"/>
      <c r="AX40" s="568"/>
      <c r="AY40" s="529">
        <f t="shared" si="20"/>
        <v>0</v>
      </c>
      <c r="AZ40" s="531">
        <f t="shared" si="21"/>
        <v>0</v>
      </c>
    </row>
    <row r="41" spans="1:52" ht="12.75" customHeight="1">
      <c r="A41" s="142" t="str">
        <f>'t1'!A39</f>
        <v>SOTTOCAPO DI I CLASSE</v>
      </c>
      <c r="B41" s="214" t="str">
        <f>'t1'!B39</f>
        <v>013351</v>
      </c>
      <c r="C41" s="827">
        <f t="shared" si="17"/>
        <v>0</v>
      </c>
      <c r="D41" s="828">
        <f t="shared" si="0"/>
        <v>0</v>
      </c>
      <c r="E41" s="827">
        <f t="shared" si="1"/>
        <v>0</v>
      </c>
      <c r="F41" s="828">
        <f t="shared" si="2"/>
        <v>0</v>
      </c>
      <c r="G41" s="827">
        <f t="shared" si="3"/>
        <v>0</v>
      </c>
      <c r="H41" s="828">
        <f t="shared" si="4"/>
        <v>0</v>
      </c>
      <c r="I41" s="827">
        <f t="shared" si="5"/>
        <v>0</v>
      </c>
      <c r="J41" s="828">
        <f t="shared" si="6"/>
        <v>0</v>
      </c>
      <c r="K41" s="827">
        <f t="shared" si="7"/>
        <v>0</v>
      </c>
      <c r="L41" s="828">
        <f t="shared" si="8"/>
        <v>0</v>
      </c>
      <c r="M41" s="827">
        <f t="shared" si="9"/>
        <v>0</v>
      </c>
      <c r="N41" s="828">
        <f t="shared" si="10"/>
        <v>0</v>
      </c>
      <c r="O41" s="827">
        <f t="shared" si="11"/>
        <v>0</v>
      </c>
      <c r="P41" s="829">
        <f t="shared" si="12"/>
        <v>0</v>
      </c>
      <c r="Q41" s="827">
        <f t="shared" si="13"/>
        <v>0</v>
      </c>
      <c r="R41" s="829">
        <f t="shared" si="14"/>
        <v>0</v>
      </c>
      <c r="S41" s="827">
        <f t="shared" si="15"/>
        <v>0</v>
      </c>
      <c r="T41" s="830">
        <f t="shared" si="16"/>
        <v>0</v>
      </c>
      <c r="U41" s="529">
        <f t="shared" si="18"/>
        <v>0</v>
      </c>
      <c r="V41" s="531">
        <f t="shared" si="19"/>
        <v>0</v>
      </c>
      <c r="W41" s="26">
        <f>'t1'!M39</f>
        <v>0</v>
      </c>
      <c r="AG41" s="273"/>
      <c r="AH41" s="274"/>
      <c r="AI41" s="273"/>
      <c r="AJ41" s="274"/>
      <c r="AK41" s="273"/>
      <c r="AL41" s="274"/>
      <c r="AM41" s="273"/>
      <c r="AN41" s="274"/>
      <c r="AO41" s="273"/>
      <c r="AP41" s="274"/>
      <c r="AQ41" s="273"/>
      <c r="AR41" s="274"/>
      <c r="AS41" s="273"/>
      <c r="AT41" s="573"/>
      <c r="AU41" s="273"/>
      <c r="AV41" s="573"/>
      <c r="AW41" s="273"/>
      <c r="AX41" s="568"/>
      <c r="AY41" s="529">
        <f t="shared" si="20"/>
        <v>0</v>
      </c>
      <c r="AZ41" s="531">
        <f t="shared" si="21"/>
        <v>0</v>
      </c>
    </row>
    <row r="42" spans="1:52" ht="12.75" customHeight="1">
      <c r="A42" s="142" t="str">
        <f>'t1'!A40</f>
        <v>SOTTOCAPO DI II CLASSE</v>
      </c>
      <c r="B42" s="214" t="str">
        <f>'t1'!B40</f>
        <v>013352</v>
      </c>
      <c r="C42" s="827">
        <f t="shared" si="17"/>
        <v>0</v>
      </c>
      <c r="D42" s="828">
        <f t="shared" si="0"/>
        <v>0</v>
      </c>
      <c r="E42" s="827">
        <f t="shared" si="1"/>
        <v>0</v>
      </c>
      <c r="F42" s="828">
        <f t="shared" si="2"/>
        <v>0</v>
      </c>
      <c r="G42" s="827">
        <f t="shared" si="3"/>
        <v>0</v>
      </c>
      <c r="H42" s="828">
        <f t="shared" si="4"/>
        <v>0</v>
      </c>
      <c r="I42" s="827">
        <f t="shared" si="5"/>
        <v>0</v>
      </c>
      <c r="J42" s="828">
        <f t="shared" si="6"/>
        <v>0</v>
      </c>
      <c r="K42" s="827">
        <f t="shared" si="7"/>
        <v>0</v>
      </c>
      <c r="L42" s="828">
        <f t="shared" si="8"/>
        <v>0</v>
      </c>
      <c r="M42" s="827">
        <f t="shared" si="9"/>
        <v>0</v>
      </c>
      <c r="N42" s="828">
        <f t="shared" si="10"/>
        <v>0</v>
      </c>
      <c r="O42" s="827">
        <f t="shared" si="11"/>
        <v>0</v>
      </c>
      <c r="P42" s="829">
        <f t="shared" si="12"/>
        <v>0</v>
      </c>
      <c r="Q42" s="827">
        <f t="shared" si="13"/>
        <v>0</v>
      </c>
      <c r="R42" s="829">
        <f t="shared" si="14"/>
        <v>0</v>
      </c>
      <c r="S42" s="827">
        <f t="shared" si="15"/>
        <v>0</v>
      </c>
      <c r="T42" s="830">
        <f t="shared" si="16"/>
        <v>0</v>
      </c>
      <c r="U42" s="529">
        <f t="shared" si="18"/>
        <v>0</v>
      </c>
      <c r="V42" s="531">
        <f t="shared" si="19"/>
        <v>0</v>
      </c>
      <c r="W42" s="26">
        <f>'t1'!M40</f>
        <v>0</v>
      </c>
      <c r="AG42" s="273"/>
      <c r="AH42" s="274"/>
      <c r="AI42" s="273"/>
      <c r="AJ42" s="274"/>
      <c r="AK42" s="273"/>
      <c r="AL42" s="274"/>
      <c r="AM42" s="273"/>
      <c r="AN42" s="274"/>
      <c r="AO42" s="273"/>
      <c r="AP42" s="274"/>
      <c r="AQ42" s="273"/>
      <c r="AR42" s="274"/>
      <c r="AS42" s="273"/>
      <c r="AT42" s="573"/>
      <c r="AU42" s="273"/>
      <c r="AV42" s="573"/>
      <c r="AW42" s="273"/>
      <c r="AX42" s="568"/>
      <c r="AY42" s="529">
        <f t="shared" si="20"/>
        <v>0</v>
      </c>
      <c r="AZ42" s="531">
        <f t="shared" si="21"/>
        <v>0</v>
      </c>
    </row>
    <row r="43" spans="1:52" ht="12.75" customHeight="1">
      <c r="A43" s="142" t="str">
        <f>'t1'!A41</f>
        <v>SOTTOCAPO DI III CLASSE</v>
      </c>
      <c r="B43" s="214" t="str">
        <f>'t1'!B41</f>
        <v>013353</v>
      </c>
      <c r="C43" s="827">
        <f t="shared" si="17"/>
        <v>0</v>
      </c>
      <c r="D43" s="828">
        <f t="shared" si="0"/>
        <v>0</v>
      </c>
      <c r="E43" s="827">
        <f t="shared" si="1"/>
        <v>0</v>
      </c>
      <c r="F43" s="828">
        <f t="shared" si="2"/>
        <v>0</v>
      </c>
      <c r="G43" s="827">
        <f t="shared" si="3"/>
        <v>0</v>
      </c>
      <c r="H43" s="828">
        <f t="shared" si="4"/>
        <v>0</v>
      </c>
      <c r="I43" s="827">
        <f t="shared" si="5"/>
        <v>0</v>
      </c>
      <c r="J43" s="828">
        <f t="shared" si="6"/>
        <v>0</v>
      </c>
      <c r="K43" s="827">
        <f t="shared" si="7"/>
        <v>0</v>
      </c>
      <c r="L43" s="828">
        <f t="shared" si="8"/>
        <v>0</v>
      </c>
      <c r="M43" s="827">
        <f t="shared" si="9"/>
        <v>0</v>
      </c>
      <c r="N43" s="828">
        <f t="shared" si="10"/>
        <v>0</v>
      </c>
      <c r="O43" s="827">
        <f t="shared" si="11"/>
        <v>0</v>
      </c>
      <c r="P43" s="829">
        <f t="shared" si="12"/>
        <v>0</v>
      </c>
      <c r="Q43" s="827">
        <f t="shared" si="13"/>
        <v>0</v>
      </c>
      <c r="R43" s="829">
        <f t="shared" si="14"/>
        <v>0</v>
      </c>
      <c r="S43" s="827">
        <f t="shared" si="15"/>
        <v>0</v>
      </c>
      <c r="T43" s="830">
        <f t="shared" si="16"/>
        <v>0</v>
      </c>
      <c r="U43" s="529">
        <f t="shared" si="18"/>
        <v>0</v>
      </c>
      <c r="V43" s="531">
        <f t="shared" si="19"/>
        <v>0</v>
      </c>
      <c r="W43" s="26">
        <f>'t1'!M41</f>
        <v>0</v>
      </c>
      <c r="AG43" s="273"/>
      <c r="AH43" s="274"/>
      <c r="AI43" s="273"/>
      <c r="AJ43" s="274"/>
      <c r="AK43" s="273"/>
      <c r="AL43" s="274"/>
      <c r="AM43" s="273"/>
      <c r="AN43" s="274"/>
      <c r="AO43" s="273"/>
      <c r="AP43" s="274"/>
      <c r="AQ43" s="273"/>
      <c r="AR43" s="274"/>
      <c r="AS43" s="273"/>
      <c r="AT43" s="573"/>
      <c r="AU43" s="273"/>
      <c r="AV43" s="573"/>
      <c r="AW43" s="273"/>
      <c r="AX43" s="568"/>
      <c r="AY43" s="529">
        <f t="shared" si="20"/>
        <v>0</v>
      </c>
      <c r="AZ43" s="531">
        <f t="shared" si="21"/>
        <v>0</v>
      </c>
    </row>
    <row r="44" spans="1:52" ht="12.75" customHeight="1">
      <c r="A44" s="142" t="str">
        <f>'t1'!A42</f>
        <v>SOTTOCAPO  III CLASSE (VFP4 FERMA BIENNALE)</v>
      </c>
      <c r="B44" s="214" t="str">
        <f>'t1'!B42</f>
        <v>013963</v>
      </c>
      <c r="C44" s="827">
        <f t="shared" si="17"/>
        <v>0</v>
      </c>
      <c r="D44" s="828">
        <f t="shared" si="0"/>
        <v>0</v>
      </c>
      <c r="E44" s="827">
        <f t="shared" si="1"/>
        <v>0</v>
      </c>
      <c r="F44" s="828">
        <f t="shared" si="2"/>
        <v>0</v>
      </c>
      <c r="G44" s="827">
        <f t="shared" si="3"/>
        <v>0</v>
      </c>
      <c r="H44" s="828">
        <f t="shared" si="4"/>
        <v>0</v>
      </c>
      <c r="I44" s="827">
        <f t="shared" si="5"/>
        <v>0</v>
      </c>
      <c r="J44" s="828">
        <f t="shared" si="6"/>
        <v>0</v>
      </c>
      <c r="K44" s="827">
        <f t="shared" si="7"/>
        <v>0</v>
      </c>
      <c r="L44" s="828">
        <f t="shared" si="8"/>
        <v>0</v>
      </c>
      <c r="M44" s="827">
        <f t="shared" si="9"/>
        <v>0</v>
      </c>
      <c r="N44" s="828">
        <f t="shared" si="10"/>
        <v>0</v>
      </c>
      <c r="O44" s="827">
        <f t="shared" si="11"/>
        <v>0</v>
      </c>
      <c r="P44" s="829">
        <f t="shared" si="12"/>
        <v>0</v>
      </c>
      <c r="Q44" s="827">
        <f t="shared" si="13"/>
        <v>0</v>
      </c>
      <c r="R44" s="829">
        <f t="shared" si="14"/>
        <v>0</v>
      </c>
      <c r="S44" s="827">
        <f t="shared" si="15"/>
        <v>0</v>
      </c>
      <c r="T44" s="830">
        <f t="shared" si="16"/>
        <v>0</v>
      </c>
      <c r="U44" s="529">
        <f t="shared" si="18"/>
        <v>0</v>
      </c>
      <c r="V44" s="531">
        <f t="shared" si="19"/>
        <v>0</v>
      </c>
      <c r="W44" s="26">
        <f>'t1'!M42</f>
        <v>0</v>
      </c>
      <c r="AG44" s="273"/>
      <c r="AH44" s="274"/>
      <c r="AI44" s="273"/>
      <c r="AJ44" s="274"/>
      <c r="AK44" s="273"/>
      <c r="AL44" s="274"/>
      <c r="AM44" s="273"/>
      <c r="AN44" s="274"/>
      <c r="AO44" s="273"/>
      <c r="AP44" s="274"/>
      <c r="AQ44" s="273"/>
      <c r="AR44" s="274"/>
      <c r="AS44" s="273"/>
      <c r="AT44" s="573"/>
      <c r="AU44" s="273"/>
      <c r="AV44" s="573"/>
      <c r="AW44" s="273"/>
      <c r="AX44" s="568"/>
      <c r="AY44" s="529">
        <f t="shared" si="20"/>
        <v>0</v>
      </c>
      <c r="AZ44" s="531">
        <f t="shared" si="21"/>
        <v>0</v>
      </c>
    </row>
    <row r="45" spans="1:52" ht="12.75" customHeight="1">
      <c r="A45" s="142" t="str">
        <f>'t1'!A43</f>
        <v>VOLONTARI IN FERMA PREFISSATA QUADRIENNALE</v>
      </c>
      <c r="B45" s="214" t="str">
        <f>'t1'!B43</f>
        <v>000FP4</v>
      </c>
      <c r="C45" s="827">
        <f t="shared" si="17"/>
        <v>0</v>
      </c>
      <c r="D45" s="828">
        <f t="shared" si="0"/>
        <v>0</v>
      </c>
      <c r="E45" s="827">
        <f t="shared" si="1"/>
        <v>0</v>
      </c>
      <c r="F45" s="828">
        <f t="shared" si="2"/>
        <v>0</v>
      </c>
      <c r="G45" s="827">
        <f t="shared" si="3"/>
        <v>0</v>
      </c>
      <c r="H45" s="828">
        <f t="shared" si="4"/>
        <v>0</v>
      </c>
      <c r="I45" s="827">
        <f t="shared" si="5"/>
        <v>0</v>
      </c>
      <c r="J45" s="828">
        <f t="shared" si="6"/>
        <v>0</v>
      </c>
      <c r="K45" s="827">
        <f t="shared" si="7"/>
        <v>0</v>
      </c>
      <c r="L45" s="828">
        <f t="shared" si="8"/>
        <v>0</v>
      </c>
      <c r="M45" s="827">
        <f t="shared" si="9"/>
        <v>0</v>
      </c>
      <c r="N45" s="828">
        <f t="shared" si="10"/>
        <v>0</v>
      </c>
      <c r="O45" s="827">
        <f t="shared" si="11"/>
        <v>0</v>
      </c>
      <c r="P45" s="829">
        <f t="shared" si="12"/>
        <v>0</v>
      </c>
      <c r="Q45" s="827">
        <f t="shared" si="13"/>
        <v>0</v>
      </c>
      <c r="R45" s="829">
        <f t="shared" si="14"/>
        <v>0</v>
      </c>
      <c r="S45" s="827">
        <f t="shared" si="15"/>
        <v>0</v>
      </c>
      <c r="T45" s="830">
        <f t="shared" si="16"/>
        <v>0</v>
      </c>
      <c r="U45" s="529">
        <f t="shared" si="18"/>
        <v>0</v>
      </c>
      <c r="V45" s="531">
        <f t="shared" si="19"/>
        <v>0</v>
      </c>
      <c r="W45" s="26">
        <f>'t1'!M43</f>
        <v>0</v>
      </c>
      <c r="AG45" s="273"/>
      <c r="AH45" s="274"/>
      <c r="AI45" s="273"/>
      <c r="AJ45" s="274"/>
      <c r="AK45" s="273"/>
      <c r="AL45" s="274"/>
      <c r="AM45" s="273"/>
      <c r="AN45" s="274"/>
      <c r="AO45" s="273"/>
      <c r="AP45" s="274"/>
      <c r="AQ45" s="273"/>
      <c r="AR45" s="274"/>
      <c r="AS45" s="273"/>
      <c r="AT45" s="573"/>
      <c r="AU45" s="273"/>
      <c r="AV45" s="573"/>
      <c r="AW45" s="273"/>
      <c r="AX45" s="568"/>
      <c r="AY45" s="529">
        <f t="shared" si="20"/>
        <v>0</v>
      </c>
      <c r="AZ45" s="531">
        <f t="shared" si="21"/>
        <v>0</v>
      </c>
    </row>
    <row r="46" spans="1:52" ht="12.75" customHeight="1">
      <c r="A46" s="142" t="str">
        <f>'t1'!A44</f>
        <v>VOLONTARI IN FERMA PREFISSATA DI 1 ANNO</v>
      </c>
      <c r="B46" s="214" t="str">
        <f>'t1'!B44</f>
        <v>000FP1</v>
      </c>
      <c r="C46" s="827">
        <f t="shared" si="17"/>
        <v>0</v>
      </c>
      <c r="D46" s="828">
        <f t="shared" si="0"/>
        <v>0</v>
      </c>
      <c r="E46" s="827">
        <f t="shared" si="1"/>
        <v>0</v>
      </c>
      <c r="F46" s="828">
        <f t="shared" si="2"/>
        <v>0</v>
      </c>
      <c r="G46" s="827">
        <f t="shared" si="3"/>
        <v>0</v>
      </c>
      <c r="H46" s="828">
        <f t="shared" si="4"/>
        <v>0</v>
      </c>
      <c r="I46" s="827">
        <f t="shared" si="5"/>
        <v>0</v>
      </c>
      <c r="J46" s="828">
        <f t="shared" si="6"/>
        <v>0</v>
      </c>
      <c r="K46" s="827">
        <f t="shared" si="7"/>
        <v>0</v>
      </c>
      <c r="L46" s="828">
        <f t="shared" si="8"/>
        <v>0</v>
      </c>
      <c r="M46" s="827">
        <f t="shared" si="9"/>
        <v>0</v>
      </c>
      <c r="N46" s="828">
        <f t="shared" si="10"/>
        <v>0</v>
      </c>
      <c r="O46" s="827">
        <f t="shared" si="11"/>
        <v>0</v>
      </c>
      <c r="P46" s="829">
        <f t="shared" si="12"/>
        <v>0</v>
      </c>
      <c r="Q46" s="827">
        <f t="shared" si="13"/>
        <v>0</v>
      </c>
      <c r="R46" s="829">
        <f t="shared" si="14"/>
        <v>0</v>
      </c>
      <c r="S46" s="827">
        <f t="shared" si="15"/>
        <v>0</v>
      </c>
      <c r="T46" s="830">
        <f t="shared" si="16"/>
        <v>0</v>
      </c>
      <c r="U46" s="529">
        <f t="shared" si="18"/>
        <v>0</v>
      </c>
      <c r="V46" s="531">
        <f t="shared" si="19"/>
        <v>0</v>
      </c>
      <c r="W46" s="26">
        <f>'t1'!M44</f>
        <v>0</v>
      </c>
      <c r="AG46" s="273"/>
      <c r="AH46" s="274"/>
      <c r="AI46" s="273"/>
      <c r="AJ46" s="274"/>
      <c r="AK46" s="273"/>
      <c r="AL46" s="274"/>
      <c r="AM46" s="273"/>
      <c r="AN46" s="274"/>
      <c r="AO46" s="273"/>
      <c r="AP46" s="274"/>
      <c r="AQ46" s="273"/>
      <c r="AR46" s="274"/>
      <c r="AS46" s="273"/>
      <c r="AT46" s="573"/>
      <c r="AU46" s="273"/>
      <c r="AV46" s="573"/>
      <c r="AW46" s="273"/>
      <c r="AX46" s="568"/>
      <c r="AY46" s="529">
        <f t="shared" si="20"/>
        <v>0</v>
      </c>
      <c r="AZ46" s="531">
        <f t="shared" si="21"/>
        <v>0</v>
      </c>
    </row>
    <row r="47" spans="1:52" ht="12.75" customHeight="1">
      <c r="A47" s="142" t="str">
        <f>'t1'!A45</f>
        <v>VOLONTARI IN FERMA PREFISSATA DI 1 ANNO RAFFERMATI</v>
      </c>
      <c r="B47" s="214" t="str">
        <f>'t1'!B45</f>
        <v>000FR1</v>
      </c>
      <c r="C47" s="827">
        <f t="shared" si="17"/>
        <v>0</v>
      </c>
      <c r="D47" s="828">
        <f t="shared" si="0"/>
        <v>0</v>
      </c>
      <c r="E47" s="827">
        <f t="shared" si="1"/>
        <v>0</v>
      </c>
      <c r="F47" s="828">
        <f t="shared" si="2"/>
        <v>0</v>
      </c>
      <c r="G47" s="827">
        <f t="shared" si="3"/>
        <v>0</v>
      </c>
      <c r="H47" s="828">
        <f t="shared" si="4"/>
        <v>0</v>
      </c>
      <c r="I47" s="827">
        <f t="shared" si="5"/>
        <v>0</v>
      </c>
      <c r="J47" s="828">
        <f t="shared" si="6"/>
        <v>0</v>
      </c>
      <c r="K47" s="827">
        <f t="shared" si="7"/>
        <v>0</v>
      </c>
      <c r="L47" s="828">
        <f t="shared" si="8"/>
        <v>0</v>
      </c>
      <c r="M47" s="827">
        <f t="shared" si="9"/>
        <v>0</v>
      </c>
      <c r="N47" s="828">
        <f t="shared" si="10"/>
        <v>0</v>
      </c>
      <c r="O47" s="827">
        <f t="shared" si="11"/>
        <v>0</v>
      </c>
      <c r="P47" s="829">
        <f t="shared" si="12"/>
        <v>0</v>
      </c>
      <c r="Q47" s="827">
        <f t="shared" si="13"/>
        <v>0</v>
      </c>
      <c r="R47" s="829">
        <f t="shared" si="14"/>
        <v>0</v>
      </c>
      <c r="S47" s="827">
        <f t="shared" si="15"/>
        <v>0</v>
      </c>
      <c r="T47" s="830">
        <f t="shared" si="16"/>
        <v>0</v>
      </c>
      <c r="U47" s="529">
        <f t="shared" si="18"/>
        <v>0</v>
      </c>
      <c r="V47" s="531">
        <f t="shared" si="19"/>
        <v>0</v>
      </c>
      <c r="W47" s="26">
        <f>'t1'!M45</f>
        <v>0</v>
      </c>
      <c r="AG47" s="273"/>
      <c r="AH47" s="274"/>
      <c r="AI47" s="273"/>
      <c r="AJ47" s="274"/>
      <c r="AK47" s="273"/>
      <c r="AL47" s="274"/>
      <c r="AM47" s="273"/>
      <c r="AN47" s="274"/>
      <c r="AO47" s="273"/>
      <c r="AP47" s="274"/>
      <c r="AQ47" s="273"/>
      <c r="AR47" s="274"/>
      <c r="AS47" s="273"/>
      <c r="AT47" s="573"/>
      <c r="AU47" s="273"/>
      <c r="AV47" s="573"/>
      <c r="AW47" s="273"/>
      <c r="AX47" s="568"/>
      <c r="AY47" s="529">
        <f t="shared" si="20"/>
        <v>0</v>
      </c>
      <c r="AZ47" s="531">
        <f t="shared" si="21"/>
        <v>0</v>
      </c>
    </row>
    <row r="48" spans="1:52" ht="12.75" customHeight="1">
      <c r="A48" s="142" t="str">
        <f>'t1'!A46</f>
        <v>U.F.P. SOTTOTENENTE DI VASCELLO</v>
      </c>
      <c r="B48" s="214" t="str">
        <f>'t1'!B46</f>
        <v>017832</v>
      </c>
      <c r="C48" s="827">
        <f t="shared" si="17"/>
        <v>0</v>
      </c>
      <c r="D48" s="828">
        <f t="shared" si="0"/>
        <v>0</v>
      </c>
      <c r="E48" s="827">
        <f t="shared" si="1"/>
        <v>0</v>
      </c>
      <c r="F48" s="828">
        <f t="shared" si="2"/>
        <v>0</v>
      </c>
      <c r="G48" s="827">
        <f t="shared" si="3"/>
        <v>0</v>
      </c>
      <c r="H48" s="828">
        <f t="shared" si="4"/>
        <v>0</v>
      </c>
      <c r="I48" s="827">
        <f t="shared" si="5"/>
        <v>0</v>
      </c>
      <c r="J48" s="828">
        <f t="shared" si="6"/>
        <v>0</v>
      </c>
      <c r="K48" s="827">
        <f t="shared" si="7"/>
        <v>0</v>
      </c>
      <c r="L48" s="828">
        <f t="shared" si="8"/>
        <v>0</v>
      </c>
      <c r="M48" s="827">
        <f t="shared" si="9"/>
        <v>0</v>
      </c>
      <c r="N48" s="828">
        <f t="shared" si="10"/>
        <v>0</v>
      </c>
      <c r="O48" s="827">
        <f t="shared" si="11"/>
        <v>0</v>
      </c>
      <c r="P48" s="829">
        <f t="shared" si="12"/>
        <v>0</v>
      </c>
      <c r="Q48" s="827">
        <f t="shared" si="13"/>
        <v>0</v>
      </c>
      <c r="R48" s="829">
        <f t="shared" si="14"/>
        <v>0</v>
      </c>
      <c r="S48" s="827">
        <f t="shared" si="15"/>
        <v>0</v>
      </c>
      <c r="T48" s="830">
        <f t="shared" si="16"/>
        <v>0</v>
      </c>
      <c r="U48" s="529">
        <f t="shared" si="18"/>
        <v>0</v>
      </c>
      <c r="V48" s="531">
        <f t="shared" si="19"/>
        <v>0</v>
      </c>
      <c r="W48" s="26">
        <f>'t1'!M46</f>
        <v>0</v>
      </c>
      <c r="AG48" s="273"/>
      <c r="AH48" s="274"/>
      <c r="AI48" s="273"/>
      <c r="AJ48" s="274"/>
      <c r="AK48" s="273"/>
      <c r="AL48" s="274"/>
      <c r="AM48" s="273"/>
      <c r="AN48" s="274"/>
      <c r="AO48" s="273"/>
      <c r="AP48" s="274"/>
      <c r="AQ48" s="273"/>
      <c r="AR48" s="274"/>
      <c r="AS48" s="273"/>
      <c r="AT48" s="573"/>
      <c r="AU48" s="273"/>
      <c r="AV48" s="573"/>
      <c r="AW48" s="273"/>
      <c r="AX48" s="568"/>
      <c r="AY48" s="529">
        <f t="shared" si="20"/>
        <v>0</v>
      </c>
      <c r="AZ48" s="531">
        <f t="shared" si="21"/>
        <v>0</v>
      </c>
    </row>
    <row r="49" spans="1:52" ht="12.75" customHeight="1">
      <c r="A49" s="142" t="str">
        <f>'t1'!A47</f>
        <v>U.F.P.  GUARDIAMARINA</v>
      </c>
      <c r="B49" s="214" t="str">
        <f>'t1'!B47</f>
        <v>014833</v>
      </c>
      <c r="C49" s="827">
        <f t="shared" si="17"/>
        <v>0</v>
      </c>
      <c r="D49" s="828">
        <f t="shared" si="0"/>
        <v>0</v>
      </c>
      <c r="E49" s="827">
        <f t="shared" si="1"/>
        <v>0</v>
      </c>
      <c r="F49" s="828">
        <f t="shared" si="2"/>
        <v>0</v>
      </c>
      <c r="G49" s="827">
        <f t="shared" si="3"/>
        <v>0</v>
      </c>
      <c r="H49" s="828">
        <f t="shared" si="4"/>
        <v>0</v>
      </c>
      <c r="I49" s="827">
        <f t="shared" si="5"/>
        <v>0</v>
      </c>
      <c r="J49" s="828">
        <f t="shared" si="6"/>
        <v>0</v>
      </c>
      <c r="K49" s="827">
        <f t="shared" si="7"/>
        <v>0</v>
      </c>
      <c r="L49" s="828">
        <f t="shared" si="8"/>
        <v>0</v>
      </c>
      <c r="M49" s="827">
        <f t="shared" si="9"/>
        <v>0</v>
      </c>
      <c r="N49" s="828">
        <f t="shared" si="10"/>
        <v>0</v>
      </c>
      <c r="O49" s="827">
        <f t="shared" si="11"/>
        <v>0</v>
      </c>
      <c r="P49" s="829">
        <f t="shared" si="12"/>
        <v>0</v>
      </c>
      <c r="Q49" s="827">
        <f t="shared" si="13"/>
        <v>0</v>
      </c>
      <c r="R49" s="829">
        <f t="shared" si="14"/>
        <v>0</v>
      </c>
      <c r="S49" s="827">
        <f t="shared" si="15"/>
        <v>0</v>
      </c>
      <c r="T49" s="830">
        <f t="shared" si="16"/>
        <v>0</v>
      </c>
      <c r="U49" s="529">
        <f t="shared" si="18"/>
        <v>0</v>
      </c>
      <c r="V49" s="531">
        <f t="shared" si="19"/>
        <v>0</v>
      </c>
      <c r="W49" s="26">
        <f>'t1'!M47</f>
        <v>0</v>
      </c>
      <c r="AG49" s="273"/>
      <c r="AH49" s="274"/>
      <c r="AI49" s="273"/>
      <c r="AJ49" s="274"/>
      <c r="AK49" s="273"/>
      <c r="AL49" s="274"/>
      <c r="AM49" s="273"/>
      <c r="AN49" s="274"/>
      <c r="AO49" s="273"/>
      <c r="AP49" s="274"/>
      <c r="AQ49" s="273"/>
      <c r="AR49" s="274"/>
      <c r="AS49" s="273"/>
      <c r="AT49" s="573"/>
      <c r="AU49" s="273"/>
      <c r="AV49" s="573"/>
      <c r="AW49" s="273"/>
      <c r="AX49" s="568"/>
      <c r="AY49" s="529">
        <f t="shared" si="20"/>
        <v>0</v>
      </c>
      <c r="AZ49" s="531">
        <f t="shared" si="21"/>
        <v>0</v>
      </c>
    </row>
    <row r="50" spans="1:52" ht="12.75" customHeight="1">
      <c r="A50" s="142" t="str">
        <f>'t1'!A48</f>
        <v>ALLIEVI</v>
      </c>
      <c r="B50" s="214" t="str">
        <f>'t1'!B48</f>
        <v>000180</v>
      </c>
      <c r="C50" s="827">
        <f aca="true" t="shared" si="22" ref="C50:L51">ROUND(AG50,0)</f>
        <v>0</v>
      </c>
      <c r="D50" s="828">
        <f t="shared" si="22"/>
        <v>0</v>
      </c>
      <c r="E50" s="827">
        <f t="shared" si="22"/>
        <v>0</v>
      </c>
      <c r="F50" s="828">
        <f t="shared" si="22"/>
        <v>0</v>
      </c>
      <c r="G50" s="827">
        <f t="shared" si="22"/>
        <v>0</v>
      </c>
      <c r="H50" s="828">
        <f t="shared" si="22"/>
        <v>0</v>
      </c>
      <c r="I50" s="827">
        <f t="shared" si="22"/>
        <v>0</v>
      </c>
      <c r="J50" s="828">
        <f t="shared" si="22"/>
        <v>0</v>
      </c>
      <c r="K50" s="827">
        <f t="shared" si="22"/>
        <v>0</v>
      </c>
      <c r="L50" s="828">
        <f t="shared" si="22"/>
        <v>0</v>
      </c>
      <c r="M50" s="827">
        <f aca="true" t="shared" si="23" ref="M50:T51">ROUND(AQ50,0)</f>
        <v>0</v>
      </c>
      <c r="N50" s="828">
        <f t="shared" si="23"/>
        <v>0</v>
      </c>
      <c r="O50" s="827">
        <f t="shared" si="23"/>
        <v>0</v>
      </c>
      <c r="P50" s="829">
        <f t="shared" si="23"/>
        <v>0</v>
      </c>
      <c r="Q50" s="827">
        <f t="shared" si="23"/>
        <v>0</v>
      </c>
      <c r="R50" s="829">
        <f t="shared" si="23"/>
        <v>0</v>
      </c>
      <c r="S50" s="827">
        <f t="shared" si="23"/>
        <v>0</v>
      </c>
      <c r="T50" s="830">
        <f t="shared" si="23"/>
        <v>0</v>
      </c>
      <c r="U50" s="529">
        <f>SUM(C50,E50,G50,I50,K50,M50,O50,Q50,S50)</f>
        <v>0</v>
      </c>
      <c r="V50" s="531">
        <f>SUM(D50,F50,H50,J50,L50,N50,P50,R50,T50)</f>
        <v>0</v>
      </c>
      <c r="W50" s="26">
        <f>'t1'!M48</f>
        <v>0</v>
      </c>
      <c r="AG50" s="273"/>
      <c r="AH50" s="274"/>
      <c r="AI50" s="273"/>
      <c r="AJ50" s="274"/>
      <c r="AK50" s="273"/>
      <c r="AL50" s="274"/>
      <c r="AM50" s="273"/>
      <c r="AN50" s="274"/>
      <c r="AO50" s="273"/>
      <c r="AP50" s="274"/>
      <c r="AQ50" s="273"/>
      <c r="AR50" s="274"/>
      <c r="AS50" s="273"/>
      <c r="AT50" s="573"/>
      <c r="AU50" s="273"/>
      <c r="AV50" s="573"/>
      <c r="AW50" s="273"/>
      <c r="AX50" s="568"/>
      <c r="AY50" s="529">
        <f>SUM(AG50,AI50,AK50,AM50,AO50,AQ50,AS50,AU50,AW50)</f>
        <v>0</v>
      </c>
      <c r="AZ50" s="531">
        <f>SUM(AH50,AJ50,AL50,AN50,AP50,AR50,AT50,AV50,AX50)</f>
        <v>0</v>
      </c>
    </row>
    <row r="51" spans="1:52" ht="12.75" customHeight="1" thickBot="1">
      <c r="A51" s="142" t="str">
        <f>'t1'!A49</f>
        <v>ALLIEVI SCUOLE MILITARI</v>
      </c>
      <c r="B51" s="214" t="str">
        <f>'t1'!B49</f>
        <v>000SCM</v>
      </c>
      <c r="C51" s="827">
        <f t="shared" si="22"/>
        <v>0</v>
      </c>
      <c r="D51" s="828">
        <f t="shared" si="22"/>
        <v>0</v>
      </c>
      <c r="E51" s="827">
        <f t="shared" si="22"/>
        <v>0</v>
      </c>
      <c r="F51" s="828">
        <f t="shared" si="22"/>
        <v>0</v>
      </c>
      <c r="G51" s="827">
        <f t="shared" si="22"/>
        <v>0</v>
      </c>
      <c r="H51" s="828">
        <f t="shared" si="22"/>
        <v>0</v>
      </c>
      <c r="I51" s="827">
        <f t="shared" si="22"/>
        <v>0</v>
      </c>
      <c r="J51" s="828">
        <f t="shared" si="22"/>
        <v>0</v>
      </c>
      <c r="K51" s="827">
        <f t="shared" si="22"/>
        <v>0</v>
      </c>
      <c r="L51" s="828">
        <f t="shared" si="22"/>
        <v>0</v>
      </c>
      <c r="M51" s="827">
        <f t="shared" si="23"/>
        <v>0</v>
      </c>
      <c r="N51" s="828">
        <f t="shared" si="23"/>
        <v>0</v>
      </c>
      <c r="O51" s="827">
        <f t="shared" si="23"/>
        <v>0</v>
      </c>
      <c r="P51" s="829">
        <f t="shared" si="23"/>
        <v>0</v>
      </c>
      <c r="Q51" s="827">
        <f t="shared" si="23"/>
        <v>0</v>
      </c>
      <c r="R51" s="829">
        <f t="shared" si="23"/>
        <v>0</v>
      </c>
      <c r="S51" s="827">
        <f t="shared" si="23"/>
        <v>0</v>
      </c>
      <c r="T51" s="830">
        <f t="shared" si="23"/>
        <v>0</v>
      </c>
      <c r="U51" s="529">
        <f>SUM(C51,E51,G51,I51,K51,M51,O51,Q51,S51)</f>
        <v>0</v>
      </c>
      <c r="V51" s="531">
        <f>SUM(D51,F51,H51,J51,L51,N51,P51,R51,T51)</f>
        <v>0</v>
      </c>
      <c r="W51" s="26">
        <f>'t1'!M49</f>
        <v>0</v>
      </c>
      <c r="AG51" s="273"/>
      <c r="AH51" s="274"/>
      <c r="AI51" s="273"/>
      <c r="AJ51" s="274"/>
      <c r="AK51" s="273"/>
      <c r="AL51" s="274"/>
      <c r="AM51" s="273"/>
      <c r="AN51" s="274"/>
      <c r="AO51" s="273"/>
      <c r="AP51" s="274"/>
      <c r="AQ51" s="273"/>
      <c r="AR51" s="274"/>
      <c r="AS51" s="273"/>
      <c r="AT51" s="573"/>
      <c r="AU51" s="273"/>
      <c r="AV51" s="573"/>
      <c r="AW51" s="273"/>
      <c r="AX51" s="568"/>
      <c r="AY51" s="529">
        <f>SUM(AG51,AI51,AK51,AM51,AO51,AQ51,AS51,AU51,AW51)</f>
        <v>0</v>
      </c>
      <c r="AZ51" s="531">
        <f>SUM(AH51,AJ51,AL51,AN51,AP51,AR51,AT51,AV51,AX51)</f>
        <v>0</v>
      </c>
    </row>
    <row r="52" spans="1:52" ht="12.75" customHeight="1" thickBot="1" thickTop="1">
      <c r="A52" s="29" t="s">
        <v>59</v>
      </c>
      <c r="B52" s="599"/>
      <c r="C52" s="470">
        <f aca="true" t="shared" si="24" ref="C52:V52">SUM(C8:C51)</f>
        <v>0</v>
      </c>
      <c r="D52" s="471">
        <f t="shared" si="24"/>
        <v>0</v>
      </c>
      <c r="E52" s="470">
        <f t="shared" si="24"/>
        <v>0</v>
      </c>
      <c r="F52" s="471">
        <f t="shared" si="24"/>
        <v>0</v>
      </c>
      <c r="G52" s="470">
        <f t="shared" si="24"/>
        <v>0</v>
      </c>
      <c r="H52" s="471">
        <f t="shared" si="24"/>
        <v>0</v>
      </c>
      <c r="I52" s="470">
        <f t="shared" si="24"/>
        <v>0</v>
      </c>
      <c r="J52" s="471">
        <f t="shared" si="24"/>
        <v>0</v>
      </c>
      <c r="K52" s="470">
        <f t="shared" si="24"/>
        <v>0</v>
      </c>
      <c r="L52" s="471">
        <f t="shared" si="24"/>
        <v>0</v>
      </c>
      <c r="M52" s="470">
        <f t="shared" si="24"/>
        <v>0</v>
      </c>
      <c r="N52" s="471">
        <f t="shared" si="24"/>
        <v>0</v>
      </c>
      <c r="O52" s="470">
        <f t="shared" si="24"/>
        <v>0</v>
      </c>
      <c r="P52" s="574">
        <f t="shared" si="24"/>
        <v>0</v>
      </c>
      <c r="Q52" s="470">
        <f t="shared" si="24"/>
        <v>0</v>
      </c>
      <c r="R52" s="574">
        <f t="shared" si="24"/>
        <v>0</v>
      </c>
      <c r="S52" s="470">
        <f t="shared" si="24"/>
        <v>0</v>
      </c>
      <c r="T52" s="569">
        <f t="shared" si="24"/>
        <v>0</v>
      </c>
      <c r="U52" s="470">
        <f t="shared" si="24"/>
        <v>0</v>
      </c>
      <c r="V52" s="472">
        <f t="shared" si="24"/>
        <v>0</v>
      </c>
      <c r="W52" s="26">
        <f>'t1'!M50</f>
        <v>0</v>
      </c>
      <c r="AG52" s="470">
        <f aca="true" t="shared" si="25" ref="AG52:AZ52">SUM(AG8:AG51)</f>
        <v>0</v>
      </c>
      <c r="AH52" s="471">
        <f t="shared" si="25"/>
        <v>0</v>
      </c>
      <c r="AI52" s="470">
        <f t="shared" si="25"/>
        <v>0</v>
      </c>
      <c r="AJ52" s="471">
        <f t="shared" si="25"/>
        <v>0</v>
      </c>
      <c r="AK52" s="470">
        <f t="shared" si="25"/>
        <v>0</v>
      </c>
      <c r="AL52" s="471">
        <f t="shared" si="25"/>
        <v>0</v>
      </c>
      <c r="AM52" s="470">
        <f t="shared" si="25"/>
        <v>0</v>
      </c>
      <c r="AN52" s="471">
        <f t="shared" si="25"/>
        <v>0</v>
      </c>
      <c r="AO52" s="470">
        <f t="shared" si="25"/>
        <v>0</v>
      </c>
      <c r="AP52" s="471">
        <f t="shared" si="25"/>
        <v>0</v>
      </c>
      <c r="AQ52" s="470">
        <f t="shared" si="25"/>
        <v>0</v>
      </c>
      <c r="AR52" s="471">
        <f t="shared" si="25"/>
        <v>0</v>
      </c>
      <c r="AS52" s="470">
        <f t="shared" si="25"/>
        <v>0</v>
      </c>
      <c r="AT52" s="574">
        <f t="shared" si="25"/>
        <v>0</v>
      </c>
      <c r="AU52" s="470">
        <f t="shared" si="25"/>
        <v>0</v>
      </c>
      <c r="AV52" s="574">
        <f t="shared" si="25"/>
        <v>0</v>
      </c>
      <c r="AW52" s="470">
        <f t="shared" si="25"/>
        <v>0</v>
      </c>
      <c r="AX52" s="569">
        <f t="shared" si="25"/>
        <v>0</v>
      </c>
      <c r="AY52" s="470">
        <f t="shared" si="25"/>
        <v>0</v>
      </c>
      <c r="AZ52" s="472">
        <f t="shared" si="25"/>
        <v>0</v>
      </c>
    </row>
    <row r="53" spans="1:39" ht="17.25" customHeight="1">
      <c r="A53" s="21"/>
      <c r="B53" s="7"/>
      <c r="C53" s="5"/>
      <c r="D53" s="5"/>
      <c r="E53" s="5"/>
      <c r="F53" s="5"/>
      <c r="G53" s="5"/>
      <c r="I53" s="5"/>
      <c r="W53" s="26" t="e">
        <f>'t1'!#REF!</f>
        <v>#REF!</v>
      </c>
      <c r="AG53" s="5"/>
      <c r="AH53" s="5"/>
      <c r="AI53" s="5"/>
      <c r="AJ53" s="5"/>
      <c r="AK53" s="5"/>
      <c r="AM53" s="5"/>
    </row>
    <row r="54" ht="9.75">
      <c r="A54" s="21"/>
    </row>
  </sheetData>
  <sheetProtection password="EA98" sheet="1" formatColumns="0" selectLockedCells="1"/>
  <mergeCells count="39">
    <mergeCell ref="AS5:AT5"/>
    <mergeCell ref="AU5:AV5"/>
    <mergeCell ref="AW5:AX5"/>
    <mergeCell ref="A1:AZ1"/>
    <mergeCell ref="AQ4:AR4"/>
    <mergeCell ref="AS4:AT4"/>
    <mergeCell ref="AU4:AV4"/>
    <mergeCell ref="AW4:AX4"/>
    <mergeCell ref="AG5:AH5"/>
    <mergeCell ref="AI5:AJ5"/>
    <mergeCell ref="AK5:AL5"/>
    <mergeCell ref="AM5:AN5"/>
    <mergeCell ref="AO5:AP5"/>
    <mergeCell ref="AQ5:AR5"/>
    <mergeCell ref="AK2:AL2"/>
    <mergeCell ref="AM2:AN2"/>
    <mergeCell ref="AI4:AJ4"/>
    <mergeCell ref="AK4:AL4"/>
    <mergeCell ref="AM4:AN4"/>
    <mergeCell ref="AO4:AP4"/>
    <mergeCell ref="G4:H4"/>
    <mergeCell ref="G5:H5"/>
    <mergeCell ref="M4:N4"/>
    <mergeCell ref="O5:P5"/>
    <mergeCell ref="Q5:R5"/>
    <mergeCell ref="S5:T5"/>
    <mergeCell ref="Q4:R4"/>
    <mergeCell ref="S4:T4"/>
    <mergeCell ref="M5:N5"/>
    <mergeCell ref="K5:L5"/>
    <mergeCell ref="I4:J4"/>
    <mergeCell ref="I5:J5"/>
    <mergeCell ref="K4:L4"/>
    <mergeCell ref="I2:J2"/>
    <mergeCell ref="C5:D5"/>
    <mergeCell ref="E5:F5"/>
    <mergeCell ref="E4:F4"/>
    <mergeCell ref="G2:H2"/>
    <mergeCell ref="O4:P4"/>
  </mergeCells>
  <conditionalFormatting sqref="A8:V51 AG8:AZ51">
    <cfRule type="expression" priority="2" dxfId="6"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7" r:id="rId2"/>
  <drawing r:id="rId1"/>
</worksheet>
</file>

<file path=xl/worksheets/sheet12.xml><?xml version="1.0" encoding="utf-8"?>
<worksheet xmlns="http://schemas.openxmlformats.org/spreadsheetml/2006/main" xmlns:r="http://schemas.openxmlformats.org/officeDocument/2006/relationships">
  <sheetPr codeName="Foglio19"/>
  <dimension ref="A1:AK53"/>
  <sheetViews>
    <sheetView showGridLines="0" zoomScalePageLayoutView="0" workbookViewId="0" topLeftCell="A1">
      <pane xSplit="2" ySplit="5" topLeftCell="Z33" activePane="bottomRight" state="frozen"/>
      <selection pane="topLeft" activeCell="A2" sqref="A2"/>
      <selection pane="topRight" activeCell="A2" sqref="A2"/>
      <selection pane="bottomLeft" activeCell="A2" sqref="A2"/>
      <selection pane="bottomRight" activeCell="AB41" sqref="AB41"/>
    </sheetView>
  </sheetViews>
  <sheetFormatPr defaultColWidth="9.33203125" defaultRowHeight="10.5"/>
  <cols>
    <col min="1" max="1" width="54.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16384" width="9.33203125" style="5" customWidth="1"/>
  </cols>
  <sheetData>
    <row r="1" spans="1:37" ht="33"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K1"/>
    </row>
    <row r="2" spans="1:35" ht="27" customHeight="1" thickBot="1">
      <c r="A2" s="6"/>
      <c r="I2" s="958"/>
      <c r="J2" s="958"/>
      <c r="K2" s="958"/>
      <c r="AG2" s="958"/>
      <c r="AH2" s="958"/>
      <c r="AI2" s="958"/>
    </row>
    <row r="3" spans="1:35" ht="10.5" thickBot="1">
      <c r="A3" s="10"/>
      <c r="B3" s="11"/>
      <c r="C3" s="122" t="s">
        <v>231</v>
      </c>
      <c r="D3" s="12"/>
      <c r="E3" s="12"/>
      <c r="F3" s="12"/>
      <c r="G3" s="12"/>
      <c r="H3" s="12"/>
      <c r="I3" s="12"/>
      <c r="J3" s="118"/>
      <c r="K3" s="118"/>
      <c r="AA3" s="122" t="s">
        <v>231</v>
      </c>
      <c r="AB3" s="12"/>
      <c r="AC3" s="12"/>
      <c r="AD3" s="12"/>
      <c r="AE3" s="12"/>
      <c r="AF3" s="12"/>
      <c r="AG3" s="12"/>
      <c r="AH3" s="118"/>
      <c r="AI3" s="118"/>
    </row>
    <row r="4" spans="1:35" ht="41.25" thickTop="1">
      <c r="A4" s="22" t="s">
        <v>123</v>
      </c>
      <c r="B4" s="119" t="s">
        <v>56</v>
      </c>
      <c r="C4" s="120" t="s">
        <v>161</v>
      </c>
      <c r="D4" s="120" t="s">
        <v>124</v>
      </c>
      <c r="E4" s="120" t="s">
        <v>391</v>
      </c>
      <c r="F4" s="894" t="s">
        <v>612</v>
      </c>
      <c r="G4" s="895" t="s">
        <v>613</v>
      </c>
      <c r="H4" s="120" t="s">
        <v>93</v>
      </c>
      <c r="I4" s="120" t="s">
        <v>160</v>
      </c>
      <c r="J4" s="120" t="s">
        <v>94</v>
      </c>
      <c r="K4" s="601" t="s">
        <v>59</v>
      </c>
      <c r="AA4" s="120" t="s">
        <v>161</v>
      </c>
      <c r="AB4" s="120" t="s">
        <v>124</v>
      </c>
      <c r="AC4" s="120" t="s">
        <v>391</v>
      </c>
      <c r="AD4" s="894" t="s">
        <v>612</v>
      </c>
      <c r="AE4" s="895" t="s">
        <v>613</v>
      </c>
      <c r="AF4" s="120" t="s">
        <v>93</v>
      </c>
      <c r="AG4" s="120" t="s">
        <v>160</v>
      </c>
      <c r="AH4" s="120" t="s">
        <v>94</v>
      </c>
      <c r="AI4" s="601" t="s">
        <v>59</v>
      </c>
    </row>
    <row r="5" spans="1:35" s="268" customFormat="1" ht="8.25" thickBot="1">
      <c r="A5" s="770" t="s">
        <v>555</v>
      </c>
      <c r="B5" s="288"/>
      <c r="C5" s="289" t="s">
        <v>373</v>
      </c>
      <c r="D5" s="289" t="s">
        <v>369</v>
      </c>
      <c r="E5" s="289" t="s">
        <v>392</v>
      </c>
      <c r="F5" s="289" t="s">
        <v>614</v>
      </c>
      <c r="G5" s="289" t="s">
        <v>615</v>
      </c>
      <c r="H5" s="289" t="s">
        <v>370</v>
      </c>
      <c r="I5" s="289" t="s">
        <v>371</v>
      </c>
      <c r="J5" s="289" t="s">
        <v>372</v>
      </c>
      <c r="K5" s="290"/>
      <c r="AA5" s="289" t="s">
        <v>373</v>
      </c>
      <c r="AB5" s="289" t="s">
        <v>369</v>
      </c>
      <c r="AC5" s="289" t="s">
        <v>392</v>
      </c>
      <c r="AD5" s="289" t="s">
        <v>614</v>
      </c>
      <c r="AE5" s="289" t="s">
        <v>615</v>
      </c>
      <c r="AF5" s="289" t="s">
        <v>370</v>
      </c>
      <c r="AG5" s="289" t="s">
        <v>371</v>
      </c>
      <c r="AH5" s="289" t="s">
        <v>372</v>
      </c>
      <c r="AI5" s="290"/>
    </row>
    <row r="6" spans="1:36" ht="12.75" customHeight="1" thickTop="1">
      <c r="A6" s="20" t="str">
        <f>'t1'!A6</f>
        <v>AMMIRAGLIO ISPETTORE CAPO</v>
      </c>
      <c r="B6" s="221" t="str">
        <f>'t1'!B6</f>
        <v>0D0330</v>
      </c>
      <c r="C6" s="198">
        <f aca="true" t="shared" si="0" ref="C6:C47">ROUND(AA6,2)</f>
        <v>0</v>
      </c>
      <c r="D6" s="831">
        <f aca="true" t="shared" si="1" ref="D6:J6">ROUND(AB6,0)</f>
        <v>0</v>
      </c>
      <c r="E6" s="831">
        <f t="shared" si="1"/>
        <v>0</v>
      </c>
      <c r="F6" s="831">
        <f t="shared" si="1"/>
        <v>0</v>
      </c>
      <c r="G6" s="831">
        <f t="shared" si="1"/>
        <v>0</v>
      </c>
      <c r="H6" s="831">
        <f t="shared" si="1"/>
        <v>0</v>
      </c>
      <c r="I6" s="831">
        <f t="shared" si="1"/>
        <v>0</v>
      </c>
      <c r="J6" s="832">
        <f t="shared" si="1"/>
        <v>0</v>
      </c>
      <c r="K6" s="476">
        <f>(D6+E6+F6+G6+H6+I6)-J6</f>
        <v>0</v>
      </c>
      <c r="L6" s="5">
        <f>'t1'!M6</f>
        <v>0</v>
      </c>
      <c r="AA6" s="198"/>
      <c r="AB6" s="196"/>
      <c r="AC6" s="196"/>
      <c r="AD6" s="196"/>
      <c r="AE6" s="196"/>
      <c r="AF6" s="196"/>
      <c r="AG6" s="196"/>
      <c r="AH6" s="197"/>
      <c r="AI6" s="476">
        <f>(AB6+AC6+AD6+AE6+AF6+AG6)-AH6</f>
        <v>0</v>
      </c>
      <c r="AJ6" s="5">
        <f>'t1'!AK6</f>
        <v>0</v>
      </c>
    </row>
    <row r="7" spans="1:36" ht="12" customHeight="1">
      <c r="A7" s="142" t="str">
        <f>'t1'!A7</f>
        <v>AMMIRAGLIO ISPETTORE</v>
      </c>
      <c r="B7" s="214" t="str">
        <f>'t1'!B7</f>
        <v>0D0329</v>
      </c>
      <c r="C7" s="198">
        <f t="shared" si="0"/>
        <v>0</v>
      </c>
      <c r="D7" s="831">
        <f aca="true" t="shared" si="2" ref="D7:D47">ROUND(AB7,0)</f>
        <v>0</v>
      </c>
      <c r="E7" s="831">
        <f aca="true" t="shared" si="3" ref="E7:E47">ROUND(AC7,0)</f>
        <v>0</v>
      </c>
      <c r="F7" s="831">
        <f aca="true" t="shared" si="4" ref="F7:F47">ROUND(AD7,0)</f>
        <v>0</v>
      </c>
      <c r="G7" s="831">
        <f aca="true" t="shared" si="5" ref="G7:G49">ROUND(AE7,0)</f>
        <v>0</v>
      </c>
      <c r="H7" s="831">
        <f aca="true" t="shared" si="6" ref="H7:H47">ROUND(AF7,0)</f>
        <v>0</v>
      </c>
      <c r="I7" s="831">
        <f aca="true" t="shared" si="7" ref="I7:I47">ROUND(AG7,0)</f>
        <v>0</v>
      </c>
      <c r="J7" s="832">
        <f aca="true" t="shared" si="8" ref="J7:J47">ROUND(AH7,0)</f>
        <v>0</v>
      </c>
      <c r="K7" s="476">
        <f aca="true" t="shared" si="9" ref="K7:K49">(D7+E7+F7+G7+H7+I7)-J7</f>
        <v>0</v>
      </c>
      <c r="L7" s="5">
        <f>'t1'!M7</f>
        <v>0</v>
      </c>
      <c r="AA7" s="198"/>
      <c r="AB7" s="196"/>
      <c r="AC7" s="196"/>
      <c r="AD7" s="196"/>
      <c r="AE7" s="196"/>
      <c r="AF7" s="196"/>
      <c r="AG7" s="196"/>
      <c r="AH7" s="197"/>
      <c r="AI7" s="476">
        <f aca="true" t="shared" si="10" ref="AI7:AI49">(AB7+AC7+AD7+AE7+AF7+AG7)-AH7</f>
        <v>0</v>
      </c>
      <c r="AJ7" s="5">
        <f>'t1'!AK7</f>
        <v>0</v>
      </c>
    </row>
    <row r="8" spans="1:36" ht="12" customHeight="1">
      <c r="A8" s="142" t="str">
        <f>'t1'!A8</f>
        <v>CONTRAMMIRAGLIO</v>
      </c>
      <c r="B8" s="214" t="str">
        <f>'t1'!B8</f>
        <v>0D0334</v>
      </c>
      <c r="C8" s="198">
        <f t="shared" si="0"/>
        <v>0</v>
      </c>
      <c r="D8" s="831">
        <f t="shared" si="2"/>
        <v>0</v>
      </c>
      <c r="E8" s="831">
        <f t="shared" si="3"/>
        <v>0</v>
      </c>
      <c r="F8" s="831">
        <f t="shared" si="4"/>
        <v>0</v>
      </c>
      <c r="G8" s="831">
        <f t="shared" si="5"/>
        <v>0</v>
      </c>
      <c r="H8" s="831">
        <f t="shared" si="6"/>
        <v>0</v>
      </c>
      <c r="I8" s="831">
        <f t="shared" si="7"/>
        <v>0</v>
      </c>
      <c r="J8" s="832">
        <f t="shared" si="8"/>
        <v>0</v>
      </c>
      <c r="K8" s="476">
        <f t="shared" si="9"/>
        <v>0</v>
      </c>
      <c r="L8" s="5">
        <f>'t1'!M8</f>
        <v>0</v>
      </c>
      <c r="AA8" s="198"/>
      <c r="AB8" s="196"/>
      <c r="AC8" s="196"/>
      <c r="AD8" s="196"/>
      <c r="AE8" s="196"/>
      <c r="AF8" s="196"/>
      <c r="AG8" s="196"/>
      <c r="AH8" s="197"/>
      <c r="AI8" s="476">
        <f t="shared" si="10"/>
        <v>0</v>
      </c>
      <c r="AJ8" s="5">
        <f>'t1'!AK8</f>
        <v>0</v>
      </c>
    </row>
    <row r="9" spans="1:36" ht="12" customHeight="1">
      <c r="A9" s="142" t="str">
        <f>'t1'!A9</f>
        <v>CAPITANO DI VASCELLO + 23 ANNI</v>
      </c>
      <c r="B9" s="214" t="str">
        <f>'t1'!B9</f>
        <v>0D0562</v>
      </c>
      <c r="C9" s="198">
        <f t="shared" si="0"/>
        <v>0</v>
      </c>
      <c r="D9" s="831">
        <f t="shared" si="2"/>
        <v>0</v>
      </c>
      <c r="E9" s="831">
        <f t="shared" si="3"/>
        <v>0</v>
      </c>
      <c r="F9" s="831">
        <f t="shared" si="4"/>
        <v>0</v>
      </c>
      <c r="G9" s="831">
        <f t="shared" si="5"/>
        <v>0</v>
      </c>
      <c r="H9" s="831">
        <f t="shared" si="6"/>
        <v>0</v>
      </c>
      <c r="I9" s="831">
        <f t="shared" si="7"/>
        <v>0</v>
      </c>
      <c r="J9" s="832">
        <f t="shared" si="8"/>
        <v>0</v>
      </c>
      <c r="K9" s="476">
        <f t="shared" si="9"/>
        <v>0</v>
      </c>
      <c r="L9" s="5">
        <f>'t1'!M9</f>
        <v>0</v>
      </c>
      <c r="AA9" s="198"/>
      <c r="AB9" s="196"/>
      <c r="AC9" s="196"/>
      <c r="AD9" s="196"/>
      <c r="AE9" s="196"/>
      <c r="AF9" s="196"/>
      <c r="AG9" s="196"/>
      <c r="AH9" s="197"/>
      <c r="AI9" s="476">
        <f t="shared" si="10"/>
        <v>0</v>
      </c>
      <c r="AJ9" s="5">
        <f>'t1'!AK9</f>
        <v>0</v>
      </c>
    </row>
    <row r="10" spans="1:36" ht="12" customHeight="1">
      <c r="A10" s="142" t="str">
        <f>'t1'!A10</f>
        <v>CAPITANO DI VASCELLO</v>
      </c>
      <c r="B10" s="214" t="str">
        <f>'t1'!B10</f>
        <v>0D0345</v>
      </c>
      <c r="C10" s="198">
        <f t="shared" si="0"/>
        <v>0</v>
      </c>
      <c r="D10" s="831">
        <f t="shared" si="2"/>
        <v>0</v>
      </c>
      <c r="E10" s="831">
        <f t="shared" si="3"/>
        <v>0</v>
      </c>
      <c r="F10" s="831">
        <f t="shared" si="4"/>
        <v>0</v>
      </c>
      <c r="G10" s="831">
        <f t="shared" si="5"/>
        <v>0</v>
      </c>
      <c r="H10" s="831">
        <f t="shared" si="6"/>
        <v>0</v>
      </c>
      <c r="I10" s="831">
        <f t="shared" si="7"/>
        <v>0</v>
      </c>
      <c r="J10" s="832">
        <f t="shared" si="8"/>
        <v>0</v>
      </c>
      <c r="K10" s="476">
        <f t="shared" si="9"/>
        <v>0</v>
      </c>
      <c r="L10" s="5">
        <f>'t1'!M10</f>
        <v>0</v>
      </c>
      <c r="AA10" s="198"/>
      <c r="AB10" s="196"/>
      <c r="AC10" s="196"/>
      <c r="AD10" s="196"/>
      <c r="AE10" s="196"/>
      <c r="AF10" s="196"/>
      <c r="AG10" s="196"/>
      <c r="AH10" s="197"/>
      <c r="AI10" s="476">
        <f t="shared" si="10"/>
        <v>0</v>
      </c>
      <c r="AJ10" s="5">
        <f>'t1'!AK10</f>
        <v>0</v>
      </c>
    </row>
    <row r="11" spans="1:36" ht="12" customHeight="1">
      <c r="A11" s="142" t="str">
        <f>'t1'!A11</f>
        <v>CAPITANO DI FREGATA + 23 ANNI</v>
      </c>
      <c r="B11" s="214" t="str">
        <f>'t1'!B11</f>
        <v>0D0563</v>
      </c>
      <c r="C11" s="198">
        <f t="shared" si="0"/>
        <v>0</v>
      </c>
      <c r="D11" s="831">
        <f t="shared" si="2"/>
        <v>0</v>
      </c>
      <c r="E11" s="831">
        <f t="shared" si="3"/>
        <v>0</v>
      </c>
      <c r="F11" s="831">
        <f t="shared" si="4"/>
        <v>0</v>
      </c>
      <c r="G11" s="831">
        <f t="shared" si="5"/>
        <v>0</v>
      </c>
      <c r="H11" s="831">
        <f t="shared" si="6"/>
        <v>0</v>
      </c>
      <c r="I11" s="831">
        <f t="shared" si="7"/>
        <v>0</v>
      </c>
      <c r="J11" s="832">
        <f t="shared" si="8"/>
        <v>0</v>
      </c>
      <c r="K11" s="476">
        <f t="shared" si="9"/>
        <v>0</v>
      </c>
      <c r="L11" s="5">
        <f>'t1'!M11</f>
        <v>0</v>
      </c>
      <c r="AA11" s="198"/>
      <c r="AB11" s="196"/>
      <c r="AC11" s="196"/>
      <c r="AD11" s="196"/>
      <c r="AE11" s="196"/>
      <c r="AF11" s="196"/>
      <c r="AG11" s="196"/>
      <c r="AH11" s="197"/>
      <c r="AI11" s="476">
        <f t="shared" si="10"/>
        <v>0</v>
      </c>
      <c r="AJ11" s="5">
        <f>'t1'!AK11</f>
        <v>0</v>
      </c>
    </row>
    <row r="12" spans="1:36" ht="12" customHeight="1">
      <c r="A12" s="142" t="str">
        <f>'t1'!A12</f>
        <v>CAPITANO DI FREGATA + 18 ANNI</v>
      </c>
      <c r="B12" s="214" t="str">
        <f>'t1'!B12</f>
        <v>0D0956</v>
      </c>
      <c r="C12" s="198">
        <f t="shared" si="0"/>
        <v>0</v>
      </c>
      <c r="D12" s="831">
        <f t="shared" si="2"/>
        <v>0</v>
      </c>
      <c r="E12" s="831">
        <f t="shared" si="3"/>
        <v>0</v>
      </c>
      <c r="F12" s="831">
        <f t="shared" si="4"/>
        <v>0</v>
      </c>
      <c r="G12" s="831">
        <f t="shared" si="5"/>
        <v>0</v>
      </c>
      <c r="H12" s="831">
        <f t="shared" si="6"/>
        <v>0</v>
      </c>
      <c r="I12" s="831">
        <f t="shared" si="7"/>
        <v>0</v>
      </c>
      <c r="J12" s="832">
        <f t="shared" si="8"/>
        <v>0</v>
      </c>
      <c r="K12" s="476">
        <f t="shared" si="9"/>
        <v>0</v>
      </c>
      <c r="L12" s="5">
        <f>'t1'!M12</f>
        <v>0</v>
      </c>
      <c r="AA12" s="198"/>
      <c r="AB12" s="196"/>
      <c r="AC12" s="196"/>
      <c r="AD12" s="196"/>
      <c r="AE12" s="196"/>
      <c r="AF12" s="196"/>
      <c r="AG12" s="196"/>
      <c r="AH12" s="197"/>
      <c r="AI12" s="476">
        <f t="shared" si="10"/>
        <v>0</v>
      </c>
      <c r="AJ12" s="5">
        <f>'t1'!AK12</f>
        <v>0</v>
      </c>
    </row>
    <row r="13" spans="1:36" ht="12" customHeight="1">
      <c r="A13" s="142" t="str">
        <f>'t1'!A13</f>
        <v>CAPITANO DI FREGATA + 13 ANNI</v>
      </c>
      <c r="B13" s="214" t="str">
        <f>'t1'!B13</f>
        <v>0D0564</v>
      </c>
      <c r="C13" s="198">
        <f t="shared" si="0"/>
        <v>0</v>
      </c>
      <c r="D13" s="831">
        <f t="shared" si="2"/>
        <v>0</v>
      </c>
      <c r="E13" s="831">
        <f t="shared" si="3"/>
        <v>0</v>
      </c>
      <c r="F13" s="831">
        <f t="shared" si="4"/>
        <v>0</v>
      </c>
      <c r="G13" s="831">
        <f t="shared" si="5"/>
        <v>0</v>
      </c>
      <c r="H13" s="831">
        <f t="shared" si="6"/>
        <v>0</v>
      </c>
      <c r="I13" s="831">
        <f t="shared" si="7"/>
        <v>0</v>
      </c>
      <c r="J13" s="832">
        <f t="shared" si="8"/>
        <v>0</v>
      </c>
      <c r="K13" s="476">
        <f t="shared" si="9"/>
        <v>0</v>
      </c>
      <c r="L13" s="5">
        <f>'t1'!M13</f>
        <v>0</v>
      </c>
      <c r="AA13" s="198"/>
      <c r="AB13" s="196"/>
      <c r="AC13" s="196"/>
      <c r="AD13" s="196"/>
      <c r="AE13" s="196"/>
      <c r="AF13" s="196"/>
      <c r="AG13" s="196"/>
      <c r="AH13" s="197"/>
      <c r="AI13" s="476">
        <f t="shared" si="10"/>
        <v>0</v>
      </c>
      <c r="AJ13" s="5">
        <f>'t1'!AK13</f>
        <v>0</v>
      </c>
    </row>
    <row r="14" spans="1:36" ht="12" customHeight="1">
      <c r="A14" s="142" t="str">
        <f>'t1'!A14</f>
        <v>CAPITANO DI CORVETTA + 23 ANNI</v>
      </c>
      <c r="B14" s="214" t="str">
        <f>'t1'!B14</f>
        <v>0D0566</v>
      </c>
      <c r="C14" s="198">
        <f t="shared" si="0"/>
        <v>0</v>
      </c>
      <c r="D14" s="831">
        <f t="shared" si="2"/>
        <v>0</v>
      </c>
      <c r="E14" s="831">
        <f t="shared" si="3"/>
        <v>0</v>
      </c>
      <c r="F14" s="831">
        <f t="shared" si="4"/>
        <v>0</v>
      </c>
      <c r="G14" s="831">
        <f t="shared" si="5"/>
        <v>0</v>
      </c>
      <c r="H14" s="831">
        <f t="shared" si="6"/>
        <v>0</v>
      </c>
      <c r="I14" s="831">
        <f t="shared" si="7"/>
        <v>0</v>
      </c>
      <c r="J14" s="832">
        <f t="shared" si="8"/>
        <v>0</v>
      </c>
      <c r="K14" s="476">
        <f t="shared" si="9"/>
        <v>0</v>
      </c>
      <c r="L14" s="5">
        <f>'t1'!M14</f>
        <v>0</v>
      </c>
      <c r="AA14" s="198"/>
      <c r="AB14" s="196"/>
      <c r="AC14" s="196"/>
      <c r="AD14" s="196"/>
      <c r="AE14" s="196"/>
      <c r="AF14" s="196"/>
      <c r="AG14" s="196"/>
      <c r="AH14" s="197"/>
      <c r="AI14" s="476">
        <f t="shared" si="10"/>
        <v>0</v>
      </c>
      <c r="AJ14" s="5">
        <f>'t1'!AK14</f>
        <v>0</v>
      </c>
    </row>
    <row r="15" spans="1:36" ht="12" customHeight="1">
      <c r="A15" s="142" t="str">
        <f>'t1'!A15</f>
        <v>CAPITANO DI CORVETTA + 13 ANNI</v>
      </c>
      <c r="B15" s="214" t="str">
        <f>'t1'!B15</f>
        <v>0D0567</v>
      </c>
      <c r="C15" s="198">
        <f t="shared" si="0"/>
        <v>0</v>
      </c>
      <c r="D15" s="831">
        <f t="shared" si="2"/>
        <v>0</v>
      </c>
      <c r="E15" s="831">
        <f t="shared" si="3"/>
        <v>0</v>
      </c>
      <c r="F15" s="831">
        <f t="shared" si="4"/>
        <v>0</v>
      </c>
      <c r="G15" s="831">
        <f t="shared" si="5"/>
        <v>0</v>
      </c>
      <c r="H15" s="831">
        <f t="shared" si="6"/>
        <v>0</v>
      </c>
      <c r="I15" s="831">
        <f t="shared" si="7"/>
        <v>0</v>
      </c>
      <c r="J15" s="832">
        <f t="shared" si="8"/>
        <v>0</v>
      </c>
      <c r="K15" s="476">
        <f t="shared" si="9"/>
        <v>0</v>
      </c>
      <c r="L15" s="5">
        <f>'t1'!M15</f>
        <v>0</v>
      </c>
      <c r="AA15" s="198"/>
      <c r="AB15" s="196"/>
      <c r="AC15" s="196"/>
      <c r="AD15" s="196"/>
      <c r="AE15" s="196"/>
      <c r="AF15" s="196"/>
      <c r="AG15" s="196"/>
      <c r="AH15" s="197"/>
      <c r="AI15" s="476">
        <f t="shared" si="10"/>
        <v>0</v>
      </c>
      <c r="AJ15" s="5">
        <f>'t1'!AK15</f>
        <v>0</v>
      </c>
    </row>
    <row r="16" spans="1:36" ht="12" customHeight="1">
      <c r="A16" s="142" t="str">
        <f>'t1'!A16</f>
        <v>CAPITANO DI FREGATA</v>
      </c>
      <c r="B16" s="214" t="str">
        <f>'t1'!B16</f>
        <v>019343</v>
      </c>
      <c r="C16" s="198">
        <f t="shared" si="0"/>
        <v>0</v>
      </c>
      <c r="D16" s="831">
        <f t="shared" si="2"/>
        <v>0</v>
      </c>
      <c r="E16" s="831">
        <f t="shared" si="3"/>
        <v>0</v>
      </c>
      <c r="F16" s="831">
        <f t="shared" si="4"/>
        <v>0</v>
      </c>
      <c r="G16" s="831">
        <f t="shared" si="5"/>
        <v>0</v>
      </c>
      <c r="H16" s="831">
        <f t="shared" si="6"/>
        <v>0</v>
      </c>
      <c r="I16" s="831">
        <f t="shared" si="7"/>
        <v>0</v>
      </c>
      <c r="J16" s="832">
        <f t="shared" si="8"/>
        <v>0</v>
      </c>
      <c r="K16" s="476">
        <f t="shared" si="9"/>
        <v>0</v>
      </c>
      <c r="L16" s="5">
        <f>'t1'!M16</f>
        <v>0</v>
      </c>
      <c r="AA16" s="198"/>
      <c r="AB16" s="196"/>
      <c r="AC16" s="196"/>
      <c r="AD16" s="196"/>
      <c r="AE16" s="196"/>
      <c r="AF16" s="196"/>
      <c r="AG16" s="196"/>
      <c r="AH16" s="197"/>
      <c r="AI16" s="476">
        <f t="shared" si="10"/>
        <v>0</v>
      </c>
      <c r="AJ16" s="5">
        <f>'t1'!AK16</f>
        <v>0</v>
      </c>
    </row>
    <row r="17" spans="1:36" ht="12" customHeight="1">
      <c r="A17" s="142" t="str">
        <f>'t1'!A17</f>
        <v>CAPITANO DI CORVETTA  CON 3 ANNI NEL GRADO</v>
      </c>
      <c r="B17" s="214" t="str">
        <f>'t1'!B17</f>
        <v>0D0957</v>
      </c>
      <c r="C17" s="198">
        <f t="shared" si="0"/>
        <v>0</v>
      </c>
      <c r="D17" s="831">
        <f t="shared" si="2"/>
        <v>0</v>
      </c>
      <c r="E17" s="831">
        <f t="shared" si="3"/>
        <v>0</v>
      </c>
      <c r="F17" s="831">
        <f t="shared" si="4"/>
        <v>0</v>
      </c>
      <c r="G17" s="831">
        <f t="shared" si="5"/>
        <v>0</v>
      </c>
      <c r="H17" s="831">
        <f t="shared" si="6"/>
        <v>0</v>
      </c>
      <c r="I17" s="831">
        <f t="shared" si="7"/>
        <v>0</v>
      </c>
      <c r="J17" s="832">
        <f t="shared" si="8"/>
        <v>0</v>
      </c>
      <c r="K17" s="476">
        <f t="shared" si="9"/>
        <v>0</v>
      </c>
      <c r="L17" s="5">
        <f>'t1'!M17</f>
        <v>0</v>
      </c>
      <c r="AA17" s="198"/>
      <c r="AB17" s="196"/>
      <c r="AC17" s="196"/>
      <c r="AD17" s="196"/>
      <c r="AE17" s="196"/>
      <c r="AF17" s="196"/>
      <c r="AG17" s="196"/>
      <c r="AH17" s="197"/>
      <c r="AI17" s="476">
        <f t="shared" si="10"/>
        <v>0</v>
      </c>
      <c r="AJ17" s="5">
        <f>'t1'!AK17</f>
        <v>0</v>
      </c>
    </row>
    <row r="18" spans="1:36" ht="12" customHeight="1">
      <c r="A18" s="142" t="str">
        <f>'t1'!A18</f>
        <v>CAPITANO DI CORVETTA</v>
      </c>
      <c r="B18" s="214" t="str">
        <f>'t1'!B18</f>
        <v>019341</v>
      </c>
      <c r="C18" s="198">
        <f t="shared" si="0"/>
        <v>0</v>
      </c>
      <c r="D18" s="831">
        <f t="shared" si="2"/>
        <v>0</v>
      </c>
      <c r="E18" s="831">
        <f t="shared" si="3"/>
        <v>0</v>
      </c>
      <c r="F18" s="831">
        <f t="shared" si="4"/>
        <v>0</v>
      </c>
      <c r="G18" s="831">
        <f t="shared" si="5"/>
        <v>0</v>
      </c>
      <c r="H18" s="831">
        <f t="shared" si="6"/>
        <v>0</v>
      </c>
      <c r="I18" s="831">
        <f t="shared" si="7"/>
        <v>0</v>
      </c>
      <c r="J18" s="832">
        <f t="shared" si="8"/>
        <v>0</v>
      </c>
      <c r="K18" s="476">
        <f t="shared" si="9"/>
        <v>0</v>
      </c>
      <c r="L18" s="5">
        <f>'t1'!M18</f>
        <v>0</v>
      </c>
      <c r="AA18" s="198"/>
      <c r="AB18" s="196"/>
      <c r="AC18" s="196"/>
      <c r="AD18" s="196"/>
      <c r="AE18" s="196"/>
      <c r="AF18" s="196"/>
      <c r="AG18" s="196"/>
      <c r="AH18" s="197"/>
      <c r="AI18" s="476">
        <f t="shared" si="10"/>
        <v>0</v>
      </c>
      <c r="AJ18" s="5">
        <f>'t1'!AK18</f>
        <v>0</v>
      </c>
    </row>
    <row r="19" spans="1:36" ht="12" customHeight="1">
      <c r="A19" s="142" t="str">
        <f>'t1'!A19</f>
        <v>TENENTE DI VASCELLO + 10 ANNI</v>
      </c>
      <c r="B19" s="214" t="str">
        <f>'t1'!B19</f>
        <v>018958</v>
      </c>
      <c r="C19" s="198">
        <f t="shared" si="0"/>
        <v>0</v>
      </c>
      <c r="D19" s="831">
        <f t="shared" si="2"/>
        <v>0</v>
      </c>
      <c r="E19" s="831">
        <f t="shared" si="3"/>
        <v>0</v>
      </c>
      <c r="F19" s="831">
        <f t="shared" si="4"/>
        <v>0</v>
      </c>
      <c r="G19" s="831">
        <f t="shared" si="5"/>
        <v>0</v>
      </c>
      <c r="H19" s="831">
        <f t="shared" si="6"/>
        <v>0</v>
      </c>
      <c r="I19" s="831">
        <f t="shared" si="7"/>
        <v>0</v>
      </c>
      <c r="J19" s="832">
        <f t="shared" si="8"/>
        <v>0</v>
      </c>
      <c r="K19" s="476">
        <f t="shared" si="9"/>
        <v>0</v>
      </c>
      <c r="L19" s="5">
        <f>'t1'!M19</f>
        <v>0</v>
      </c>
      <c r="AA19" s="198"/>
      <c r="AB19" s="196"/>
      <c r="AC19" s="196"/>
      <c r="AD19" s="196"/>
      <c r="AE19" s="196"/>
      <c r="AF19" s="196"/>
      <c r="AG19" s="196"/>
      <c r="AH19" s="197"/>
      <c r="AI19" s="476">
        <f t="shared" si="10"/>
        <v>0</v>
      </c>
      <c r="AJ19" s="5">
        <f>'t1'!AK19</f>
        <v>0</v>
      </c>
    </row>
    <row r="20" spans="1:36" ht="12" customHeight="1">
      <c r="A20" s="142" t="str">
        <f>'t1'!A20</f>
        <v>TENENTE DI VASCELLO</v>
      </c>
      <c r="B20" s="214" t="str">
        <f>'t1'!B20</f>
        <v>018354</v>
      </c>
      <c r="C20" s="198">
        <f t="shared" si="0"/>
        <v>0</v>
      </c>
      <c r="D20" s="831">
        <f t="shared" si="2"/>
        <v>0</v>
      </c>
      <c r="E20" s="831">
        <f t="shared" si="3"/>
        <v>0</v>
      </c>
      <c r="F20" s="831">
        <f t="shared" si="4"/>
        <v>0</v>
      </c>
      <c r="G20" s="831">
        <f t="shared" si="5"/>
        <v>0</v>
      </c>
      <c r="H20" s="831">
        <f t="shared" si="6"/>
        <v>0</v>
      </c>
      <c r="I20" s="831">
        <f t="shared" si="7"/>
        <v>0</v>
      </c>
      <c r="J20" s="832">
        <f t="shared" si="8"/>
        <v>0</v>
      </c>
      <c r="K20" s="476">
        <f t="shared" si="9"/>
        <v>0</v>
      </c>
      <c r="L20" s="5">
        <f>'t1'!M20</f>
        <v>0</v>
      </c>
      <c r="AA20" s="198"/>
      <c r="AB20" s="196"/>
      <c r="AC20" s="196"/>
      <c r="AD20" s="196"/>
      <c r="AE20" s="196"/>
      <c r="AF20" s="196"/>
      <c r="AG20" s="196"/>
      <c r="AH20" s="197"/>
      <c r="AI20" s="476">
        <f t="shared" si="10"/>
        <v>0</v>
      </c>
      <c r="AJ20" s="5">
        <f>'t1'!AK20</f>
        <v>0</v>
      </c>
    </row>
    <row r="21" spans="1:36" ht="12" customHeight="1">
      <c r="A21" s="142" t="str">
        <f>'t1'!A21</f>
        <v>SOTTOTENENTE DI VASCELLO</v>
      </c>
      <c r="B21" s="214" t="str">
        <f>'t1'!B21</f>
        <v>018338</v>
      </c>
      <c r="C21" s="198">
        <f t="shared" si="0"/>
        <v>0</v>
      </c>
      <c r="D21" s="831">
        <f t="shared" si="2"/>
        <v>0</v>
      </c>
      <c r="E21" s="831">
        <f t="shared" si="3"/>
        <v>0</v>
      </c>
      <c r="F21" s="831">
        <f t="shared" si="4"/>
        <v>0</v>
      </c>
      <c r="G21" s="831">
        <f t="shared" si="5"/>
        <v>0</v>
      </c>
      <c r="H21" s="831">
        <f t="shared" si="6"/>
        <v>0</v>
      </c>
      <c r="I21" s="831">
        <f t="shared" si="7"/>
        <v>0</v>
      </c>
      <c r="J21" s="832">
        <f t="shared" si="8"/>
        <v>0</v>
      </c>
      <c r="K21" s="476">
        <f t="shared" si="9"/>
        <v>0</v>
      </c>
      <c r="L21" s="5">
        <f>'t1'!M21</f>
        <v>0</v>
      </c>
      <c r="AA21" s="198"/>
      <c r="AB21" s="196"/>
      <c r="AC21" s="196"/>
      <c r="AD21" s="196"/>
      <c r="AE21" s="196"/>
      <c r="AF21" s="196"/>
      <c r="AG21" s="196"/>
      <c r="AH21" s="197"/>
      <c r="AI21" s="476">
        <f t="shared" si="10"/>
        <v>0</v>
      </c>
      <c r="AJ21" s="5">
        <f>'t1'!AK21</f>
        <v>0</v>
      </c>
    </row>
    <row r="22" spans="1:36" ht="12" customHeight="1">
      <c r="A22" s="142" t="str">
        <f>'t1'!A22</f>
        <v>GUARDIAMARINA</v>
      </c>
      <c r="B22" s="214" t="str">
        <f>'t1'!B22</f>
        <v>017335</v>
      </c>
      <c r="C22" s="198">
        <f t="shared" si="0"/>
        <v>0</v>
      </c>
      <c r="D22" s="831">
        <f t="shared" si="2"/>
        <v>0</v>
      </c>
      <c r="E22" s="831">
        <f t="shared" si="3"/>
        <v>0</v>
      </c>
      <c r="F22" s="831">
        <f t="shared" si="4"/>
        <v>0</v>
      </c>
      <c r="G22" s="831">
        <f t="shared" si="5"/>
        <v>0</v>
      </c>
      <c r="H22" s="831">
        <f t="shared" si="6"/>
        <v>0</v>
      </c>
      <c r="I22" s="831">
        <f t="shared" si="7"/>
        <v>0</v>
      </c>
      <c r="J22" s="832">
        <f t="shared" si="8"/>
        <v>0</v>
      </c>
      <c r="K22" s="476">
        <f t="shared" si="9"/>
        <v>0</v>
      </c>
      <c r="L22" s="5">
        <f>'t1'!M22</f>
        <v>0</v>
      </c>
      <c r="AA22" s="198"/>
      <c r="AB22" s="196"/>
      <c r="AC22" s="196"/>
      <c r="AD22" s="196"/>
      <c r="AE22" s="196"/>
      <c r="AF22" s="196"/>
      <c r="AG22" s="196"/>
      <c r="AH22" s="197"/>
      <c r="AI22" s="476">
        <f t="shared" si="10"/>
        <v>0</v>
      </c>
      <c r="AJ22" s="5">
        <f>'t1'!AK22</f>
        <v>0</v>
      </c>
    </row>
    <row r="23" spans="1:36" ht="12" customHeight="1">
      <c r="A23" s="142" t="str">
        <f>'t1'!A23</f>
        <v>PRIMO LUOGOTENENTE</v>
      </c>
      <c r="B23" s="214" t="str">
        <f>'t1'!B23</f>
        <v>017938</v>
      </c>
      <c r="C23" s="198">
        <f t="shared" si="0"/>
        <v>0</v>
      </c>
      <c r="D23" s="831">
        <f t="shared" si="2"/>
        <v>0</v>
      </c>
      <c r="E23" s="831">
        <f t="shared" si="3"/>
        <v>0</v>
      </c>
      <c r="F23" s="831">
        <f t="shared" si="4"/>
        <v>0</v>
      </c>
      <c r="G23" s="831">
        <f t="shared" si="5"/>
        <v>0</v>
      </c>
      <c r="H23" s="831">
        <f t="shared" si="6"/>
        <v>0</v>
      </c>
      <c r="I23" s="831">
        <f t="shared" si="7"/>
        <v>0</v>
      </c>
      <c r="J23" s="832">
        <f t="shared" si="8"/>
        <v>0</v>
      </c>
      <c r="K23" s="476">
        <f t="shared" si="9"/>
        <v>0</v>
      </c>
      <c r="L23" s="5">
        <f>'t1'!M23</f>
        <v>0</v>
      </c>
      <c r="AA23" s="198"/>
      <c r="AB23" s="196"/>
      <c r="AC23" s="196"/>
      <c r="AD23" s="196"/>
      <c r="AE23" s="196"/>
      <c r="AF23" s="196"/>
      <c r="AG23" s="196"/>
      <c r="AH23" s="197"/>
      <c r="AI23" s="476">
        <f t="shared" si="10"/>
        <v>0</v>
      </c>
      <c r="AJ23" s="5">
        <f>'t1'!AK23</f>
        <v>0</v>
      </c>
    </row>
    <row r="24" spans="1:36" ht="12" customHeight="1">
      <c r="A24" s="142" t="str">
        <f>'t1'!A24</f>
        <v>LUOGOTENENTE</v>
      </c>
      <c r="B24" s="214" t="str">
        <f>'t1'!B24</f>
        <v>017830</v>
      </c>
      <c r="C24" s="198">
        <f t="shared" si="0"/>
        <v>0</v>
      </c>
      <c r="D24" s="831">
        <f t="shared" si="2"/>
        <v>0</v>
      </c>
      <c r="E24" s="831">
        <f t="shared" si="3"/>
        <v>0</v>
      </c>
      <c r="F24" s="831">
        <f t="shared" si="4"/>
        <v>0</v>
      </c>
      <c r="G24" s="831">
        <f t="shared" si="5"/>
        <v>0</v>
      </c>
      <c r="H24" s="831">
        <f t="shared" si="6"/>
        <v>0</v>
      </c>
      <c r="I24" s="831">
        <f t="shared" si="7"/>
        <v>0</v>
      </c>
      <c r="J24" s="832">
        <f t="shared" si="8"/>
        <v>0</v>
      </c>
      <c r="K24" s="476">
        <f t="shared" si="9"/>
        <v>0</v>
      </c>
      <c r="L24" s="5">
        <f>'t1'!M24</f>
        <v>0</v>
      </c>
      <c r="AA24" s="198"/>
      <c r="AB24" s="196"/>
      <c r="AC24" s="196"/>
      <c r="AD24" s="196"/>
      <c r="AE24" s="196"/>
      <c r="AF24" s="196"/>
      <c r="AG24" s="196"/>
      <c r="AH24" s="197"/>
      <c r="AI24" s="476">
        <f t="shared" si="10"/>
        <v>0</v>
      </c>
      <c r="AJ24" s="5">
        <f>'t1'!AK24</f>
        <v>0</v>
      </c>
    </row>
    <row r="25" spans="1:36" ht="12" customHeight="1">
      <c r="A25" s="142" t="str">
        <f>'t1'!A25</f>
        <v>PRIMO MARESCIALLO CON 8 ANNI NEL GRADO</v>
      </c>
      <c r="B25" s="214" t="str">
        <f>'t1'!B25</f>
        <v>017834</v>
      </c>
      <c r="C25" s="198">
        <f t="shared" si="0"/>
        <v>0</v>
      </c>
      <c r="D25" s="831">
        <f t="shared" si="2"/>
        <v>0</v>
      </c>
      <c r="E25" s="831">
        <f t="shared" si="3"/>
        <v>0</v>
      </c>
      <c r="F25" s="831">
        <f t="shared" si="4"/>
        <v>0</v>
      </c>
      <c r="G25" s="831">
        <f t="shared" si="5"/>
        <v>0</v>
      </c>
      <c r="H25" s="831">
        <f t="shared" si="6"/>
        <v>0</v>
      </c>
      <c r="I25" s="831">
        <f t="shared" si="7"/>
        <v>0</v>
      </c>
      <c r="J25" s="832">
        <f t="shared" si="8"/>
        <v>0</v>
      </c>
      <c r="K25" s="476">
        <f t="shared" si="9"/>
        <v>0</v>
      </c>
      <c r="L25" s="5">
        <f>'t1'!M25</f>
        <v>0</v>
      </c>
      <c r="AA25" s="198"/>
      <c r="AB25" s="196"/>
      <c r="AC25" s="196"/>
      <c r="AD25" s="196"/>
      <c r="AE25" s="196"/>
      <c r="AF25" s="196"/>
      <c r="AG25" s="196"/>
      <c r="AH25" s="197"/>
      <c r="AI25" s="476">
        <f t="shared" si="10"/>
        <v>0</v>
      </c>
      <c r="AJ25" s="5">
        <f>'t1'!AK25</f>
        <v>0</v>
      </c>
    </row>
    <row r="26" spans="1:36" ht="12" customHeight="1">
      <c r="A26" s="142" t="str">
        <f>'t1'!A26</f>
        <v>PRIMO MARESCIALLO</v>
      </c>
      <c r="B26" s="214" t="str">
        <f>'t1'!B26</f>
        <v>017556</v>
      </c>
      <c r="C26" s="198">
        <f t="shared" si="0"/>
        <v>0</v>
      </c>
      <c r="D26" s="831">
        <f t="shared" si="2"/>
        <v>0</v>
      </c>
      <c r="E26" s="831">
        <f t="shared" si="3"/>
        <v>0</v>
      </c>
      <c r="F26" s="831">
        <f t="shared" si="4"/>
        <v>0</v>
      </c>
      <c r="G26" s="831">
        <f t="shared" si="5"/>
        <v>0</v>
      </c>
      <c r="H26" s="831">
        <f t="shared" si="6"/>
        <v>0</v>
      </c>
      <c r="I26" s="831">
        <f t="shared" si="7"/>
        <v>0</v>
      </c>
      <c r="J26" s="832">
        <f t="shared" si="8"/>
        <v>0</v>
      </c>
      <c r="K26" s="476">
        <f t="shared" si="9"/>
        <v>0</v>
      </c>
      <c r="L26" s="5">
        <f>'t1'!M26</f>
        <v>0</v>
      </c>
      <c r="AA26" s="198"/>
      <c r="AB26" s="196"/>
      <c r="AC26" s="196"/>
      <c r="AD26" s="196"/>
      <c r="AE26" s="196"/>
      <c r="AF26" s="196"/>
      <c r="AG26" s="196"/>
      <c r="AH26" s="197"/>
      <c r="AI26" s="476">
        <f t="shared" si="10"/>
        <v>0</v>
      </c>
      <c r="AJ26" s="5">
        <f>'t1'!AK26</f>
        <v>0</v>
      </c>
    </row>
    <row r="27" spans="1:36" ht="12" customHeight="1">
      <c r="A27" s="142" t="str">
        <f>'t1'!A27</f>
        <v>CAPO DI I CLASSE CON 10 ANNI</v>
      </c>
      <c r="B27" s="214" t="str">
        <f>'t1'!B27</f>
        <v>016C10</v>
      </c>
      <c r="C27" s="198">
        <f t="shared" si="0"/>
        <v>0</v>
      </c>
      <c r="D27" s="831">
        <f t="shared" si="2"/>
        <v>0</v>
      </c>
      <c r="E27" s="831">
        <f t="shared" si="3"/>
        <v>0</v>
      </c>
      <c r="F27" s="831">
        <f t="shared" si="4"/>
        <v>0</v>
      </c>
      <c r="G27" s="831">
        <f t="shared" si="5"/>
        <v>0</v>
      </c>
      <c r="H27" s="831">
        <f t="shared" si="6"/>
        <v>0</v>
      </c>
      <c r="I27" s="831">
        <f t="shared" si="7"/>
        <v>0</v>
      </c>
      <c r="J27" s="832">
        <f t="shared" si="8"/>
        <v>0</v>
      </c>
      <c r="K27" s="476">
        <f t="shared" si="9"/>
        <v>0</v>
      </c>
      <c r="L27" s="5">
        <f>'t1'!M27</f>
        <v>0</v>
      </c>
      <c r="AA27" s="198"/>
      <c r="AB27" s="196"/>
      <c r="AC27" s="196"/>
      <c r="AD27" s="196"/>
      <c r="AE27" s="196"/>
      <c r="AF27" s="196"/>
      <c r="AG27" s="196"/>
      <c r="AH27" s="197"/>
      <c r="AI27" s="476">
        <f t="shared" si="10"/>
        <v>0</v>
      </c>
      <c r="AJ27" s="5">
        <f>'t1'!AK27</f>
        <v>0</v>
      </c>
    </row>
    <row r="28" spans="1:36" ht="12" customHeight="1">
      <c r="A28" s="142" t="str">
        <f>'t1'!A28</f>
        <v>CAPO DI I CLASSE</v>
      </c>
      <c r="B28" s="214" t="str">
        <f>'t1'!B28</f>
        <v>016332</v>
      </c>
      <c r="C28" s="198">
        <f t="shared" si="0"/>
        <v>0</v>
      </c>
      <c r="D28" s="831">
        <f t="shared" si="2"/>
        <v>0</v>
      </c>
      <c r="E28" s="831">
        <f t="shared" si="3"/>
        <v>0</v>
      </c>
      <c r="F28" s="831">
        <f t="shared" si="4"/>
        <v>0</v>
      </c>
      <c r="G28" s="831">
        <f t="shared" si="5"/>
        <v>0</v>
      </c>
      <c r="H28" s="831">
        <f t="shared" si="6"/>
        <v>0</v>
      </c>
      <c r="I28" s="831">
        <f t="shared" si="7"/>
        <v>0</v>
      </c>
      <c r="J28" s="832">
        <f t="shared" si="8"/>
        <v>0</v>
      </c>
      <c r="K28" s="476">
        <f t="shared" si="9"/>
        <v>0</v>
      </c>
      <c r="L28" s="5">
        <f>'t1'!M28</f>
        <v>0</v>
      </c>
      <c r="AA28" s="198"/>
      <c r="AB28" s="196"/>
      <c r="AC28" s="196"/>
      <c r="AD28" s="196"/>
      <c r="AE28" s="196"/>
      <c r="AF28" s="196"/>
      <c r="AG28" s="196"/>
      <c r="AH28" s="197"/>
      <c r="AI28" s="476">
        <f t="shared" si="10"/>
        <v>0</v>
      </c>
      <c r="AJ28" s="5">
        <f>'t1'!AK28</f>
        <v>0</v>
      </c>
    </row>
    <row r="29" spans="1:36" ht="12" customHeight="1">
      <c r="A29" s="142" t="str">
        <f>'t1'!A29</f>
        <v>CAPO DI II CLASSE</v>
      </c>
      <c r="B29" s="214" t="str">
        <f>'t1'!B29</f>
        <v>015347</v>
      </c>
      <c r="C29" s="198">
        <f t="shared" si="0"/>
        <v>0</v>
      </c>
      <c r="D29" s="831">
        <f t="shared" si="2"/>
        <v>0</v>
      </c>
      <c r="E29" s="831">
        <f t="shared" si="3"/>
        <v>0</v>
      </c>
      <c r="F29" s="831">
        <f t="shared" si="4"/>
        <v>0</v>
      </c>
      <c r="G29" s="831">
        <f t="shared" si="5"/>
        <v>0</v>
      </c>
      <c r="H29" s="831">
        <f t="shared" si="6"/>
        <v>0</v>
      </c>
      <c r="I29" s="831">
        <f t="shared" si="7"/>
        <v>0</v>
      </c>
      <c r="J29" s="832">
        <f t="shared" si="8"/>
        <v>0</v>
      </c>
      <c r="K29" s="476">
        <f t="shared" si="9"/>
        <v>0</v>
      </c>
      <c r="L29" s="5">
        <f>'t1'!M29</f>
        <v>0</v>
      </c>
      <c r="AA29" s="198"/>
      <c r="AB29" s="196"/>
      <c r="AC29" s="196"/>
      <c r="AD29" s="196"/>
      <c r="AE29" s="196"/>
      <c r="AF29" s="196"/>
      <c r="AG29" s="196"/>
      <c r="AH29" s="197"/>
      <c r="AI29" s="476">
        <f t="shared" si="10"/>
        <v>0</v>
      </c>
      <c r="AJ29" s="5">
        <f>'t1'!AK29</f>
        <v>0</v>
      </c>
    </row>
    <row r="30" spans="1:36" ht="12" customHeight="1">
      <c r="A30" s="142" t="str">
        <f>'t1'!A30</f>
        <v>CAPO DI III CLASSE</v>
      </c>
      <c r="B30" s="214" t="str">
        <f>'t1'!B30</f>
        <v>014333</v>
      </c>
      <c r="C30" s="198">
        <f t="shared" si="0"/>
        <v>0</v>
      </c>
      <c r="D30" s="831">
        <f t="shared" si="2"/>
        <v>0</v>
      </c>
      <c r="E30" s="831">
        <f t="shared" si="3"/>
        <v>0</v>
      </c>
      <c r="F30" s="831">
        <f t="shared" si="4"/>
        <v>0</v>
      </c>
      <c r="G30" s="831">
        <f t="shared" si="5"/>
        <v>0</v>
      </c>
      <c r="H30" s="831">
        <f t="shared" si="6"/>
        <v>0</v>
      </c>
      <c r="I30" s="831">
        <f t="shared" si="7"/>
        <v>0</v>
      </c>
      <c r="J30" s="832">
        <f t="shared" si="8"/>
        <v>0</v>
      </c>
      <c r="K30" s="476">
        <f t="shared" si="9"/>
        <v>0</v>
      </c>
      <c r="L30" s="5">
        <f>'t1'!M30</f>
        <v>0</v>
      </c>
      <c r="AA30" s="198"/>
      <c r="AB30" s="196"/>
      <c r="AC30" s="196"/>
      <c r="AD30" s="196"/>
      <c r="AE30" s="196"/>
      <c r="AF30" s="196"/>
      <c r="AG30" s="196"/>
      <c r="AH30" s="197"/>
      <c r="AI30" s="476">
        <f t="shared" si="10"/>
        <v>0</v>
      </c>
      <c r="AJ30" s="5">
        <f>'t1'!AK30</f>
        <v>0</v>
      </c>
    </row>
    <row r="31" spans="1:36" ht="12" customHeight="1">
      <c r="A31" s="142" t="str">
        <f>'t1'!A31</f>
        <v>SECONDO CAPO SCELTO QUALIFICA SPECIALE</v>
      </c>
      <c r="B31" s="214" t="str">
        <f>'t1'!B31</f>
        <v>015959</v>
      </c>
      <c r="C31" s="198">
        <f t="shared" si="0"/>
        <v>0</v>
      </c>
      <c r="D31" s="831">
        <f t="shared" si="2"/>
        <v>0</v>
      </c>
      <c r="E31" s="831">
        <f t="shared" si="3"/>
        <v>0</v>
      </c>
      <c r="F31" s="831">
        <f t="shared" si="4"/>
        <v>0</v>
      </c>
      <c r="G31" s="831">
        <f t="shared" si="5"/>
        <v>0</v>
      </c>
      <c r="H31" s="831">
        <f t="shared" si="6"/>
        <v>0</v>
      </c>
      <c r="I31" s="831">
        <f t="shared" si="7"/>
        <v>0</v>
      </c>
      <c r="J31" s="832">
        <f t="shared" si="8"/>
        <v>0</v>
      </c>
      <c r="K31" s="476">
        <f t="shared" si="9"/>
        <v>0</v>
      </c>
      <c r="L31" s="5">
        <f>'t1'!M31</f>
        <v>0</v>
      </c>
      <c r="AA31" s="198"/>
      <c r="AB31" s="196"/>
      <c r="AC31" s="196"/>
      <c r="AD31" s="196"/>
      <c r="AE31" s="196"/>
      <c r="AF31" s="196"/>
      <c r="AG31" s="196"/>
      <c r="AH31" s="197"/>
      <c r="AI31" s="476">
        <f t="shared" si="10"/>
        <v>0</v>
      </c>
      <c r="AJ31" s="5">
        <f>'t1'!AK31</f>
        <v>0</v>
      </c>
    </row>
    <row r="32" spans="1:36" ht="12" customHeight="1">
      <c r="A32" s="142" t="str">
        <f>'t1'!A32</f>
        <v>SECONDO CAPO SCELTO CON 4 ANNI NEL GRADO</v>
      </c>
      <c r="B32" s="214" t="str">
        <f>'t1'!B32</f>
        <v>013960</v>
      </c>
      <c r="C32" s="198">
        <f t="shared" si="0"/>
        <v>0</v>
      </c>
      <c r="D32" s="831">
        <f t="shared" si="2"/>
        <v>0</v>
      </c>
      <c r="E32" s="831">
        <f t="shared" si="3"/>
        <v>0</v>
      </c>
      <c r="F32" s="831">
        <f t="shared" si="4"/>
        <v>0</v>
      </c>
      <c r="G32" s="831">
        <f t="shared" si="5"/>
        <v>0</v>
      </c>
      <c r="H32" s="831">
        <f t="shared" si="6"/>
        <v>0</v>
      </c>
      <c r="I32" s="831">
        <f t="shared" si="7"/>
        <v>0</v>
      </c>
      <c r="J32" s="832">
        <f t="shared" si="8"/>
        <v>0</v>
      </c>
      <c r="K32" s="476">
        <f t="shared" si="9"/>
        <v>0</v>
      </c>
      <c r="L32" s="5">
        <f>'t1'!M32</f>
        <v>0</v>
      </c>
      <c r="AA32" s="198"/>
      <c r="AB32" s="196"/>
      <c r="AC32" s="196"/>
      <c r="AD32" s="196"/>
      <c r="AE32" s="196"/>
      <c r="AF32" s="196"/>
      <c r="AG32" s="196"/>
      <c r="AH32" s="197"/>
      <c r="AI32" s="476">
        <f t="shared" si="10"/>
        <v>0</v>
      </c>
      <c r="AJ32" s="5">
        <f>'t1'!AK32</f>
        <v>0</v>
      </c>
    </row>
    <row r="33" spans="1:36" ht="12" customHeight="1">
      <c r="A33" s="142" t="str">
        <f>'t1'!A33</f>
        <v>SECONDO CAPO SCELTO</v>
      </c>
      <c r="B33" s="214" t="str">
        <f>'t1'!B33</f>
        <v>015350</v>
      </c>
      <c r="C33" s="198">
        <f t="shared" si="0"/>
        <v>0</v>
      </c>
      <c r="D33" s="831">
        <f t="shared" si="2"/>
        <v>0</v>
      </c>
      <c r="E33" s="831">
        <f t="shared" si="3"/>
        <v>0</v>
      </c>
      <c r="F33" s="831">
        <f t="shared" si="4"/>
        <v>0</v>
      </c>
      <c r="G33" s="831">
        <f t="shared" si="5"/>
        <v>0</v>
      </c>
      <c r="H33" s="831">
        <f t="shared" si="6"/>
        <v>0</v>
      </c>
      <c r="I33" s="831">
        <f t="shared" si="7"/>
        <v>0</v>
      </c>
      <c r="J33" s="832">
        <f t="shared" si="8"/>
        <v>0</v>
      </c>
      <c r="K33" s="476">
        <f t="shared" si="9"/>
        <v>0</v>
      </c>
      <c r="L33" s="5">
        <f>'t1'!M33</f>
        <v>0</v>
      </c>
      <c r="AA33" s="198"/>
      <c r="AB33" s="196"/>
      <c r="AC33" s="196"/>
      <c r="AD33" s="196"/>
      <c r="AE33" s="196"/>
      <c r="AF33" s="196"/>
      <c r="AG33" s="196"/>
      <c r="AH33" s="197"/>
      <c r="AI33" s="476">
        <f t="shared" si="10"/>
        <v>0</v>
      </c>
      <c r="AJ33" s="5">
        <f>'t1'!AK33</f>
        <v>0</v>
      </c>
    </row>
    <row r="34" spans="1:36" ht="12" customHeight="1">
      <c r="A34" s="142" t="str">
        <f>'t1'!A34</f>
        <v>SECONDO CAPO</v>
      </c>
      <c r="B34" s="214" t="str">
        <f>'t1'!B34</f>
        <v>014349</v>
      </c>
      <c r="C34" s="198">
        <f t="shared" si="0"/>
        <v>0</v>
      </c>
      <c r="D34" s="831">
        <f t="shared" si="2"/>
        <v>0</v>
      </c>
      <c r="E34" s="831">
        <f t="shared" si="3"/>
        <v>0</v>
      </c>
      <c r="F34" s="831">
        <f t="shared" si="4"/>
        <v>0</v>
      </c>
      <c r="G34" s="831">
        <f t="shared" si="5"/>
        <v>0</v>
      </c>
      <c r="H34" s="831">
        <f t="shared" si="6"/>
        <v>0</v>
      </c>
      <c r="I34" s="831">
        <f t="shared" si="7"/>
        <v>0</v>
      </c>
      <c r="J34" s="832">
        <f t="shared" si="8"/>
        <v>0</v>
      </c>
      <c r="K34" s="476">
        <f t="shared" si="9"/>
        <v>0</v>
      </c>
      <c r="L34" s="5">
        <f>'t1'!M34</f>
        <v>0</v>
      </c>
      <c r="AA34" s="198"/>
      <c r="AB34" s="196"/>
      <c r="AC34" s="196"/>
      <c r="AD34" s="196"/>
      <c r="AE34" s="196"/>
      <c r="AF34" s="196"/>
      <c r="AG34" s="196"/>
      <c r="AH34" s="197"/>
      <c r="AI34" s="476">
        <f t="shared" si="10"/>
        <v>0</v>
      </c>
      <c r="AJ34" s="5">
        <f>'t1'!AK34</f>
        <v>0</v>
      </c>
    </row>
    <row r="35" spans="1:36" ht="12" customHeight="1">
      <c r="A35" s="142" t="str">
        <f>'t1'!A35</f>
        <v>SERGENTE</v>
      </c>
      <c r="B35" s="214" t="str">
        <f>'t1'!B35</f>
        <v>014308</v>
      </c>
      <c r="C35" s="198">
        <f t="shared" si="0"/>
        <v>0</v>
      </c>
      <c r="D35" s="831">
        <f t="shared" si="2"/>
        <v>0</v>
      </c>
      <c r="E35" s="831">
        <f t="shared" si="3"/>
        <v>0</v>
      </c>
      <c r="F35" s="831">
        <f t="shared" si="4"/>
        <v>0</v>
      </c>
      <c r="G35" s="831">
        <f t="shared" si="5"/>
        <v>0</v>
      </c>
      <c r="H35" s="831">
        <f t="shared" si="6"/>
        <v>0</v>
      </c>
      <c r="I35" s="831">
        <f t="shared" si="7"/>
        <v>0</v>
      </c>
      <c r="J35" s="832">
        <f t="shared" si="8"/>
        <v>0</v>
      </c>
      <c r="K35" s="476">
        <f t="shared" si="9"/>
        <v>0</v>
      </c>
      <c r="L35" s="5">
        <f>'t1'!M35</f>
        <v>0</v>
      </c>
      <c r="AA35" s="198"/>
      <c r="AB35" s="196"/>
      <c r="AC35" s="196"/>
      <c r="AD35" s="196"/>
      <c r="AE35" s="196"/>
      <c r="AF35" s="196"/>
      <c r="AG35" s="196"/>
      <c r="AH35" s="197"/>
      <c r="AI35" s="476">
        <f t="shared" si="10"/>
        <v>0</v>
      </c>
      <c r="AJ35" s="5">
        <f>'t1'!AK35</f>
        <v>0</v>
      </c>
    </row>
    <row r="36" spans="1:36" ht="12" customHeight="1">
      <c r="A36" s="142" t="str">
        <f>'t1'!A36</f>
        <v>SOTTOCAPO DI 1^ CLASSE SCELTO QUALIFICA SPECIALE</v>
      </c>
      <c r="B36" s="214" t="str">
        <f>'t1'!B36</f>
        <v>013961</v>
      </c>
      <c r="C36" s="198">
        <f t="shared" si="0"/>
        <v>0</v>
      </c>
      <c r="D36" s="831">
        <f t="shared" si="2"/>
        <v>0</v>
      </c>
      <c r="E36" s="831">
        <f t="shared" si="3"/>
        <v>0</v>
      </c>
      <c r="F36" s="831">
        <f t="shared" si="4"/>
        <v>0</v>
      </c>
      <c r="G36" s="831">
        <f t="shared" si="5"/>
        <v>0</v>
      </c>
      <c r="H36" s="831">
        <f t="shared" si="6"/>
        <v>0</v>
      </c>
      <c r="I36" s="831">
        <f t="shared" si="7"/>
        <v>0</v>
      </c>
      <c r="J36" s="832">
        <f t="shared" si="8"/>
        <v>0</v>
      </c>
      <c r="K36" s="476">
        <f t="shared" si="9"/>
        <v>0</v>
      </c>
      <c r="L36" s="5">
        <f>'t1'!M36</f>
        <v>0</v>
      </c>
      <c r="AA36" s="198"/>
      <c r="AB36" s="196"/>
      <c r="AC36" s="196"/>
      <c r="AD36" s="196"/>
      <c r="AE36" s="196"/>
      <c r="AF36" s="196"/>
      <c r="AG36" s="196"/>
      <c r="AH36" s="197"/>
      <c r="AI36" s="476">
        <f t="shared" si="10"/>
        <v>0</v>
      </c>
      <c r="AJ36" s="5">
        <f>'t1'!AK36</f>
        <v>0</v>
      </c>
    </row>
    <row r="37" spans="1:36" ht="12" customHeight="1">
      <c r="A37" s="142" t="str">
        <f>'t1'!A37</f>
        <v>SOTTOCAPO DI 1^ CLASSE SCELTO CON 5 ANNI NEL GRADO</v>
      </c>
      <c r="B37" s="214" t="str">
        <f>'t1'!B37</f>
        <v>013962</v>
      </c>
      <c r="C37" s="198">
        <f t="shared" si="0"/>
        <v>0</v>
      </c>
      <c r="D37" s="831">
        <f t="shared" si="2"/>
        <v>0</v>
      </c>
      <c r="E37" s="831">
        <f t="shared" si="3"/>
        <v>0</v>
      </c>
      <c r="F37" s="831">
        <f t="shared" si="4"/>
        <v>0</v>
      </c>
      <c r="G37" s="831">
        <f t="shared" si="5"/>
        <v>0</v>
      </c>
      <c r="H37" s="831">
        <f t="shared" si="6"/>
        <v>0</v>
      </c>
      <c r="I37" s="831">
        <f t="shared" si="7"/>
        <v>0</v>
      </c>
      <c r="J37" s="832">
        <f t="shared" si="8"/>
        <v>0</v>
      </c>
      <c r="K37" s="476">
        <f t="shared" si="9"/>
        <v>0</v>
      </c>
      <c r="L37" s="5">
        <f>'t1'!M37</f>
        <v>0</v>
      </c>
      <c r="AA37" s="198"/>
      <c r="AB37" s="196"/>
      <c r="AC37" s="196"/>
      <c r="AD37" s="196"/>
      <c r="AE37" s="196"/>
      <c r="AF37" s="196"/>
      <c r="AG37" s="196"/>
      <c r="AH37" s="197"/>
      <c r="AI37" s="476">
        <f t="shared" si="10"/>
        <v>0</v>
      </c>
      <c r="AJ37" s="5">
        <f>'t1'!AK37</f>
        <v>0</v>
      </c>
    </row>
    <row r="38" spans="1:36" ht="12" customHeight="1">
      <c r="A38" s="142" t="str">
        <f>'t1'!A38</f>
        <v>SOTTOCAPO DI I CLASSE SCELTO</v>
      </c>
      <c r="B38" s="214" t="str">
        <f>'t1'!B38</f>
        <v>013337</v>
      </c>
      <c r="C38" s="198">
        <f t="shared" si="0"/>
        <v>0</v>
      </c>
      <c r="D38" s="831">
        <f t="shared" si="2"/>
        <v>0</v>
      </c>
      <c r="E38" s="831">
        <f t="shared" si="3"/>
        <v>0</v>
      </c>
      <c r="F38" s="831">
        <f t="shared" si="4"/>
        <v>0</v>
      </c>
      <c r="G38" s="831">
        <f t="shared" si="5"/>
        <v>0</v>
      </c>
      <c r="H38" s="831">
        <f t="shared" si="6"/>
        <v>0</v>
      </c>
      <c r="I38" s="831">
        <f t="shared" si="7"/>
        <v>0</v>
      </c>
      <c r="J38" s="832">
        <f t="shared" si="8"/>
        <v>0</v>
      </c>
      <c r="K38" s="476">
        <f t="shared" si="9"/>
        <v>0</v>
      </c>
      <c r="L38" s="5">
        <f>'t1'!M38</f>
        <v>0</v>
      </c>
      <c r="AA38" s="198"/>
      <c r="AB38" s="196"/>
      <c r="AC38" s="196"/>
      <c r="AD38" s="196"/>
      <c r="AE38" s="196"/>
      <c r="AF38" s="196"/>
      <c r="AG38" s="196"/>
      <c r="AH38" s="197"/>
      <c r="AI38" s="476">
        <f t="shared" si="10"/>
        <v>0</v>
      </c>
      <c r="AJ38" s="5">
        <f>'t1'!AK38</f>
        <v>0</v>
      </c>
    </row>
    <row r="39" spans="1:36" ht="12" customHeight="1">
      <c r="A39" s="142" t="str">
        <f>'t1'!A39</f>
        <v>SOTTOCAPO DI I CLASSE</v>
      </c>
      <c r="B39" s="214" t="str">
        <f>'t1'!B39</f>
        <v>013351</v>
      </c>
      <c r="C39" s="198">
        <f t="shared" si="0"/>
        <v>0</v>
      </c>
      <c r="D39" s="831">
        <f t="shared" si="2"/>
        <v>0</v>
      </c>
      <c r="E39" s="831">
        <f t="shared" si="3"/>
        <v>0</v>
      </c>
      <c r="F39" s="831">
        <f t="shared" si="4"/>
        <v>0</v>
      </c>
      <c r="G39" s="831">
        <f t="shared" si="5"/>
        <v>0</v>
      </c>
      <c r="H39" s="831">
        <f t="shared" si="6"/>
        <v>0</v>
      </c>
      <c r="I39" s="831">
        <f t="shared" si="7"/>
        <v>0</v>
      </c>
      <c r="J39" s="832">
        <f t="shared" si="8"/>
        <v>0</v>
      </c>
      <c r="K39" s="476">
        <f t="shared" si="9"/>
        <v>0</v>
      </c>
      <c r="L39" s="5">
        <f>'t1'!M39</f>
        <v>0</v>
      </c>
      <c r="AA39" s="198"/>
      <c r="AB39" s="196"/>
      <c r="AC39" s="196"/>
      <c r="AD39" s="196"/>
      <c r="AE39" s="196"/>
      <c r="AF39" s="196"/>
      <c r="AG39" s="196"/>
      <c r="AH39" s="197"/>
      <c r="AI39" s="476">
        <f t="shared" si="10"/>
        <v>0</v>
      </c>
      <c r="AJ39" s="5">
        <f>'t1'!AK39</f>
        <v>0</v>
      </c>
    </row>
    <row r="40" spans="1:36" ht="12" customHeight="1">
      <c r="A40" s="142" t="str">
        <f>'t1'!A40</f>
        <v>SOTTOCAPO DI II CLASSE</v>
      </c>
      <c r="B40" s="214" t="str">
        <f>'t1'!B40</f>
        <v>013352</v>
      </c>
      <c r="C40" s="198">
        <f t="shared" si="0"/>
        <v>0</v>
      </c>
      <c r="D40" s="831">
        <f t="shared" si="2"/>
        <v>0</v>
      </c>
      <c r="E40" s="831">
        <f t="shared" si="3"/>
        <v>0</v>
      </c>
      <c r="F40" s="831">
        <f t="shared" si="4"/>
        <v>0</v>
      </c>
      <c r="G40" s="831">
        <f t="shared" si="5"/>
        <v>0</v>
      </c>
      <c r="H40" s="831">
        <f t="shared" si="6"/>
        <v>0</v>
      </c>
      <c r="I40" s="831">
        <f t="shared" si="7"/>
        <v>0</v>
      </c>
      <c r="J40" s="832">
        <f t="shared" si="8"/>
        <v>0</v>
      </c>
      <c r="K40" s="476">
        <f t="shared" si="9"/>
        <v>0</v>
      </c>
      <c r="L40" s="5">
        <f>'t1'!M40</f>
        <v>0</v>
      </c>
      <c r="AA40" s="198"/>
      <c r="AB40" s="196"/>
      <c r="AC40" s="196"/>
      <c r="AD40" s="196"/>
      <c r="AE40" s="196"/>
      <c r="AF40" s="196"/>
      <c r="AG40" s="196"/>
      <c r="AH40" s="197"/>
      <c r="AI40" s="476">
        <f t="shared" si="10"/>
        <v>0</v>
      </c>
      <c r="AJ40" s="5">
        <f>'t1'!AK40</f>
        <v>0</v>
      </c>
    </row>
    <row r="41" spans="1:36" ht="12" customHeight="1">
      <c r="A41" s="142" t="str">
        <f>'t1'!A41</f>
        <v>SOTTOCAPO DI III CLASSE</v>
      </c>
      <c r="B41" s="214" t="str">
        <f>'t1'!B41</f>
        <v>013353</v>
      </c>
      <c r="C41" s="198">
        <f t="shared" si="0"/>
        <v>0</v>
      </c>
      <c r="D41" s="831">
        <f t="shared" si="2"/>
        <v>0</v>
      </c>
      <c r="E41" s="831">
        <f t="shared" si="3"/>
        <v>0</v>
      </c>
      <c r="F41" s="831">
        <f t="shared" si="4"/>
        <v>0</v>
      </c>
      <c r="G41" s="831">
        <f t="shared" si="5"/>
        <v>0</v>
      </c>
      <c r="H41" s="831">
        <f t="shared" si="6"/>
        <v>0</v>
      </c>
      <c r="I41" s="831">
        <f t="shared" si="7"/>
        <v>0</v>
      </c>
      <c r="J41" s="832">
        <f t="shared" si="8"/>
        <v>0</v>
      </c>
      <c r="K41" s="476">
        <f t="shared" si="9"/>
        <v>0</v>
      </c>
      <c r="L41" s="5">
        <f>'t1'!M41</f>
        <v>0</v>
      </c>
      <c r="AA41" s="198"/>
      <c r="AB41" s="196"/>
      <c r="AC41" s="196"/>
      <c r="AD41" s="196"/>
      <c r="AE41" s="196"/>
      <c r="AF41" s="196"/>
      <c r="AG41" s="196"/>
      <c r="AH41" s="197"/>
      <c r="AI41" s="476">
        <f t="shared" si="10"/>
        <v>0</v>
      </c>
      <c r="AJ41" s="5">
        <f>'t1'!AK41</f>
        <v>0</v>
      </c>
    </row>
    <row r="42" spans="1:36" ht="12" customHeight="1">
      <c r="A42" s="142" t="str">
        <f>'t1'!A42</f>
        <v>SOTTOCAPO  III CLASSE (VFP4 FERMA BIENNALE)</v>
      </c>
      <c r="B42" s="214" t="str">
        <f>'t1'!B42</f>
        <v>013963</v>
      </c>
      <c r="C42" s="198">
        <f t="shared" si="0"/>
        <v>0</v>
      </c>
      <c r="D42" s="831">
        <f t="shared" si="2"/>
        <v>0</v>
      </c>
      <c r="E42" s="831">
        <f t="shared" si="3"/>
        <v>0</v>
      </c>
      <c r="F42" s="831">
        <f t="shared" si="4"/>
        <v>0</v>
      </c>
      <c r="G42" s="831">
        <f t="shared" si="5"/>
        <v>0</v>
      </c>
      <c r="H42" s="831">
        <f t="shared" si="6"/>
        <v>0</v>
      </c>
      <c r="I42" s="831">
        <f t="shared" si="7"/>
        <v>0</v>
      </c>
      <c r="J42" s="832">
        <f t="shared" si="8"/>
        <v>0</v>
      </c>
      <c r="K42" s="476">
        <f t="shared" si="9"/>
        <v>0</v>
      </c>
      <c r="L42" s="5">
        <f>'t1'!M42</f>
        <v>0</v>
      </c>
      <c r="AA42" s="198"/>
      <c r="AB42" s="196"/>
      <c r="AC42" s="196"/>
      <c r="AD42" s="196"/>
      <c r="AE42" s="196"/>
      <c r="AF42" s="196"/>
      <c r="AG42" s="196"/>
      <c r="AH42" s="197"/>
      <c r="AI42" s="476">
        <f t="shared" si="10"/>
        <v>0</v>
      </c>
      <c r="AJ42" s="5">
        <f>'t1'!AK42</f>
        <v>0</v>
      </c>
    </row>
    <row r="43" spans="1:36" ht="12" customHeight="1">
      <c r="A43" s="142" t="str">
        <f>'t1'!A43</f>
        <v>VOLONTARI IN FERMA PREFISSATA QUADRIENNALE</v>
      </c>
      <c r="B43" s="214" t="str">
        <f>'t1'!B43</f>
        <v>000FP4</v>
      </c>
      <c r="C43" s="198">
        <f t="shared" si="0"/>
        <v>0</v>
      </c>
      <c r="D43" s="831">
        <f t="shared" si="2"/>
        <v>0</v>
      </c>
      <c r="E43" s="831">
        <f t="shared" si="3"/>
        <v>0</v>
      </c>
      <c r="F43" s="831">
        <f t="shared" si="4"/>
        <v>0</v>
      </c>
      <c r="G43" s="831">
        <f t="shared" si="5"/>
        <v>0</v>
      </c>
      <c r="H43" s="831">
        <f t="shared" si="6"/>
        <v>0</v>
      </c>
      <c r="I43" s="831">
        <f t="shared" si="7"/>
        <v>0</v>
      </c>
      <c r="J43" s="832">
        <f t="shared" si="8"/>
        <v>0</v>
      </c>
      <c r="K43" s="476">
        <f t="shared" si="9"/>
        <v>0</v>
      </c>
      <c r="L43" s="5">
        <f>'t1'!M43</f>
        <v>0</v>
      </c>
      <c r="AA43" s="198"/>
      <c r="AB43" s="196"/>
      <c r="AC43" s="196"/>
      <c r="AD43" s="196"/>
      <c r="AE43" s="196"/>
      <c r="AF43" s="196"/>
      <c r="AG43" s="196"/>
      <c r="AH43" s="197"/>
      <c r="AI43" s="476">
        <f t="shared" si="10"/>
        <v>0</v>
      </c>
      <c r="AJ43" s="5">
        <f>'t1'!AK43</f>
        <v>0</v>
      </c>
    </row>
    <row r="44" spans="1:36" ht="12" customHeight="1">
      <c r="A44" s="142" t="str">
        <f>'t1'!A44</f>
        <v>VOLONTARI IN FERMA PREFISSATA DI 1 ANNO</v>
      </c>
      <c r="B44" s="214" t="str">
        <f>'t1'!B44</f>
        <v>000FP1</v>
      </c>
      <c r="C44" s="198">
        <f t="shared" si="0"/>
        <v>0</v>
      </c>
      <c r="D44" s="831">
        <f t="shared" si="2"/>
        <v>0</v>
      </c>
      <c r="E44" s="831">
        <f t="shared" si="3"/>
        <v>0</v>
      </c>
      <c r="F44" s="831">
        <f t="shared" si="4"/>
        <v>0</v>
      </c>
      <c r="G44" s="831">
        <f t="shared" si="5"/>
        <v>0</v>
      </c>
      <c r="H44" s="831">
        <f t="shared" si="6"/>
        <v>0</v>
      </c>
      <c r="I44" s="831">
        <f t="shared" si="7"/>
        <v>0</v>
      </c>
      <c r="J44" s="832">
        <f t="shared" si="8"/>
        <v>0</v>
      </c>
      <c r="K44" s="476">
        <f t="shared" si="9"/>
        <v>0</v>
      </c>
      <c r="L44" s="5">
        <f>'t1'!M44</f>
        <v>0</v>
      </c>
      <c r="AA44" s="198"/>
      <c r="AB44" s="196"/>
      <c r="AC44" s="196"/>
      <c r="AD44" s="196"/>
      <c r="AE44" s="196"/>
      <c r="AF44" s="196"/>
      <c r="AG44" s="196"/>
      <c r="AH44" s="197"/>
      <c r="AI44" s="476">
        <f t="shared" si="10"/>
        <v>0</v>
      </c>
      <c r="AJ44" s="5">
        <f>'t1'!AK44</f>
        <v>0</v>
      </c>
    </row>
    <row r="45" spans="1:36" ht="12" customHeight="1">
      <c r="A45" s="142" t="str">
        <f>'t1'!A45</f>
        <v>VOLONTARI IN FERMA PREFISSATA DI 1 ANNO RAFFERMATI</v>
      </c>
      <c r="B45" s="214" t="str">
        <f>'t1'!B45</f>
        <v>000FR1</v>
      </c>
      <c r="C45" s="198">
        <f t="shared" si="0"/>
        <v>0</v>
      </c>
      <c r="D45" s="831">
        <f t="shared" si="2"/>
        <v>0</v>
      </c>
      <c r="E45" s="831">
        <f t="shared" si="3"/>
        <v>0</v>
      </c>
      <c r="F45" s="831">
        <f t="shared" si="4"/>
        <v>0</v>
      </c>
      <c r="G45" s="831">
        <f t="shared" si="5"/>
        <v>0</v>
      </c>
      <c r="H45" s="831">
        <f t="shared" si="6"/>
        <v>0</v>
      </c>
      <c r="I45" s="831">
        <f t="shared" si="7"/>
        <v>0</v>
      </c>
      <c r="J45" s="832">
        <f t="shared" si="8"/>
        <v>0</v>
      </c>
      <c r="K45" s="476">
        <f t="shared" si="9"/>
        <v>0</v>
      </c>
      <c r="L45" s="5">
        <f>'t1'!M45</f>
        <v>0</v>
      </c>
      <c r="AA45" s="198"/>
      <c r="AB45" s="196"/>
      <c r="AC45" s="196"/>
      <c r="AD45" s="196"/>
      <c r="AE45" s="196"/>
      <c r="AF45" s="196"/>
      <c r="AG45" s="196"/>
      <c r="AH45" s="197"/>
      <c r="AI45" s="476">
        <f t="shared" si="10"/>
        <v>0</v>
      </c>
      <c r="AJ45" s="5">
        <f>'t1'!AK45</f>
        <v>0</v>
      </c>
    </row>
    <row r="46" spans="1:36" ht="12" customHeight="1">
      <c r="A46" s="142" t="str">
        <f>'t1'!A46</f>
        <v>U.F.P. SOTTOTENENTE DI VASCELLO</v>
      </c>
      <c r="B46" s="214" t="str">
        <f>'t1'!B46</f>
        <v>017832</v>
      </c>
      <c r="C46" s="198">
        <f t="shared" si="0"/>
        <v>0</v>
      </c>
      <c r="D46" s="831">
        <f t="shared" si="2"/>
        <v>0</v>
      </c>
      <c r="E46" s="831">
        <f t="shared" si="3"/>
        <v>0</v>
      </c>
      <c r="F46" s="831">
        <f t="shared" si="4"/>
        <v>0</v>
      </c>
      <c r="G46" s="831">
        <f t="shared" si="5"/>
        <v>0</v>
      </c>
      <c r="H46" s="831">
        <f t="shared" si="6"/>
        <v>0</v>
      </c>
      <c r="I46" s="831">
        <f t="shared" si="7"/>
        <v>0</v>
      </c>
      <c r="J46" s="832">
        <f t="shared" si="8"/>
        <v>0</v>
      </c>
      <c r="K46" s="476">
        <f t="shared" si="9"/>
        <v>0</v>
      </c>
      <c r="L46" s="5">
        <f>'t1'!M46</f>
        <v>0</v>
      </c>
      <c r="AA46" s="198"/>
      <c r="AB46" s="196"/>
      <c r="AC46" s="196"/>
      <c r="AD46" s="196"/>
      <c r="AE46" s="196"/>
      <c r="AF46" s="196"/>
      <c r="AG46" s="196"/>
      <c r="AH46" s="197"/>
      <c r="AI46" s="476">
        <f t="shared" si="10"/>
        <v>0</v>
      </c>
      <c r="AJ46" s="5">
        <f>'t1'!AK46</f>
        <v>0</v>
      </c>
    </row>
    <row r="47" spans="1:36" ht="12" customHeight="1">
      <c r="A47" s="142" t="str">
        <f>'t1'!A47</f>
        <v>U.F.P.  GUARDIAMARINA</v>
      </c>
      <c r="B47" s="214" t="str">
        <f>'t1'!B47</f>
        <v>014833</v>
      </c>
      <c r="C47" s="198">
        <f t="shared" si="0"/>
        <v>0</v>
      </c>
      <c r="D47" s="831">
        <f t="shared" si="2"/>
        <v>0</v>
      </c>
      <c r="E47" s="831">
        <f t="shared" si="3"/>
        <v>0</v>
      </c>
      <c r="F47" s="831">
        <f t="shared" si="4"/>
        <v>0</v>
      </c>
      <c r="G47" s="831">
        <f t="shared" si="5"/>
        <v>0</v>
      </c>
      <c r="H47" s="831">
        <f t="shared" si="6"/>
        <v>0</v>
      </c>
      <c r="I47" s="831">
        <f t="shared" si="7"/>
        <v>0</v>
      </c>
      <c r="J47" s="832">
        <f t="shared" si="8"/>
        <v>0</v>
      </c>
      <c r="K47" s="476">
        <f t="shared" si="9"/>
        <v>0</v>
      </c>
      <c r="L47" s="5">
        <f>'t1'!M47</f>
        <v>0</v>
      </c>
      <c r="AA47" s="198"/>
      <c r="AB47" s="196"/>
      <c r="AC47" s="196"/>
      <c r="AD47" s="196"/>
      <c r="AE47" s="196"/>
      <c r="AF47" s="196"/>
      <c r="AG47" s="196"/>
      <c r="AH47" s="197"/>
      <c r="AI47" s="476">
        <f t="shared" si="10"/>
        <v>0</v>
      </c>
      <c r="AJ47" s="5">
        <f>'t1'!AK47</f>
        <v>0</v>
      </c>
    </row>
    <row r="48" spans="1:36" ht="12" customHeight="1">
      <c r="A48" s="142" t="str">
        <f>'t1'!A48</f>
        <v>ALLIEVI</v>
      </c>
      <c r="B48" s="214" t="str">
        <f>'t1'!B48</f>
        <v>000180</v>
      </c>
      <c r="C48" s="198">
        <f>ROUND(AA48,2)</f>
        <v>0</v>
      </c>
      <c r="D48" s="831">
        <f aca="true" t="shared" si="11" ref="D48:F49">ROUND(AB48,0)</f>
        <v>0</v>
      </c>
      <c r="E48" s="831">
        <f t="shared" si="11"/>
        <v>0</v>
      </c>
      <c r="F48" s="831">
        <f t="shared" si="11"/>
        <v>0</v>
      </c>
      <c r="G48" s="831">
        <f t="shared" si="5"/>
        <v>0</v>
      </c>
      <c r="H48" s="831">
        <f aca="true" t="shared" si="12" ref="H48:J49">ROUND(AF48,0)</f>
        <v>0</v>
      </c>
      <c r="I48" s="831">
        <f t="shared" si="12"/>
        <v>0</v>
      </c>
      <c r="J48" s="832">
        <f t="shared" si="12"/>
        <v>0</v>
      </c>
      <c r="K48" s="476">
        <f t="shared" si="9"/>
        <v>0</v>
      </c>
      <c r="L48" s="5">
        <f>'t1'!M48</f>
        <v>0</v>
      </c>
      <c r="AA48" s="198"/>
      <c r="AB48" s="196"/>
      <c r="AC48" s="196"/>
      <c r="AD48" s="196"/>
      <c r="AE48" s="196"/>
      <c r="AF48" s="196"/>
      <c r="AG48" s="196"/>
      <c r="AH48" s="197"/>
      <c r="AI48" s="476">
        <f t="shared" si="10"/>
        <v>0</v>
      </c>
      <c r="AJ48" s="5">
        <f>'t1'!AK48</f>
        <v>0</v>
      </c>
    </row>
    <row r="49" spans="1:36" ht="12" customHeight="1" thickBot="1">
      <c r="A49" s="142" t="str">
        <f>'t1'!A49</f>
        <v>ALLIEVI SCUOLE MILITARI</v>
      </c>
      <c r="B49" s="214" t="str">
        <f>'t1'!B49</f>
        <v>000SCM</v>
      </c>
      <c r="C49" s="198">
        <f>ROUND(AA49,2)</f>
        <v>0</v>
      </c>
      <c r="D49" s="831">
        <f t="shared" si="11"/>
        <v>0</v>
      </c>
      <c r="E49" s="831">
        <f t="shared" si="11"/>
        <v>0</v>
      </c>
      <c r="F49" s="831">
        <f t="shared" si="11"/>
        <v>0</v>
      </c>
      <c r="G49" s="831">
        <f t="shared" si="5"/>
        <v>0</v>
      </c>
      <c r="H49" s="831">
        <f t="shared" si="12"/>
        <v>0</v>
      </c>
      <c r="I49" s="831">
        <f t="shared" si="12"/>
        <v>0</v>
      </c>
      <c r="J49" s="832">
        <f t="shared" si="12"/>
        <v>0</v>
      </c>
      <c r="K49" s="476">
        <f t="shared" si="9"/>
        <v>0</v>
      </c>
      <c r="L49" s="5">
        <f>'t1'!M49</f>
        <v>0</v>
      </c>
      <c r="AA49" s="198"/>
      <c r="AB49" s="196"/>
      <c r="AC49" s="196"/>
      <c r="AD49" s="196"/>
      <c r="AE49" s="196"/>
      <c r="AF49" s="196"/>
      <c r="AG49" s="196"/>
      <c r="AH49" s="197"/>
      <c r="AI49" s="476">
        <f t="shared" si="10"/>
        <v>0</v>
      </c>
      <c r="AJ49" s="5">
        <f>'t1'!AK49</f>
        <v>0</v>
      </c>
    </row>
    <row r="50" spans="1:36" ht="12" customHeight="1" thickBot="1" thickTop="1">
      <c r="A50" s="116" t="s">
        <v>59</v>
      </c>
      <c r="B50" s="117"/>
      <c r="C50" s="504">
        <f aca="true" t="shared" si="13" ref="C50:K50">SUM(C6:C49)</f>
        <v>0</v>
      </c>
      <c r="D50" s="474">
        <f t="shared" si="13"/>
        <v>0</v>
      </c>
      <c r="E50" s="474">
        <f t="shared" si="13"/>
        <v>0</v>
      </c>
      <c r="F50" s="474">
        <f t="shared" si="13"/>
        <v>0</v>
      </c>
      <c r="G50" s="474">
        <f t="shared" si="13"/>
        <v>0</v>
      </c>
      <c r="H50" s="474">
        <f t="shared" si="13"/>
        <v>0</v>
      </c>
      <c r="I50" s="474">
        <f t="shared" si="13"/>
        <v>0</v>
      </c>
      <c r="J50" s="474">
        <f t="shared" si="13"/>
        <v>0</v>
      </c>
      <c r="K50" s="474">
        <f t="shared" si="13"/>
        <v>0</v>
      </c>
      <c r="L50" s="5">
        <f>'t1'!M50</f>
        <v>0</v>
      </c>
      <c r="AA50" s="504">
        <f aca="true" t="shared" si="14" ref="AA50:AH50">SUM(AA6:AA49)</f>
        <v>0</v>
      </c>
      <c r="AB50" s="474">
        <f t="shared" si="14"/>
        <v>0</v>
      </c>
      <c r="AC50" s="474">
        <f t="shared" si="14"/>
        <v>0</v>
      </c>
      <c r="AD50" s="474">
        <f t="shared" si="14"/>
        <v>0</v>
      </c>
      <c r="AE50" s="474">
        <f t="shared" si="14"/>
        <v>0</v>
      </c>
      <c r="AF50" s="474">
        <f t="shared" si="14"/>
        <v>0</v>
      </c>
      <c r="AG50" s="474">
        <f t="shared" si="14"/>
        <v>0</v>
      </c>
      <c r="AH50" s="474">
        <f t="shared" si="14"/>
        <v>0</v>
      </c>
      <c r="AI50" s="475">
        <f>(AB50+AC50+AD50+AE50+AF50+AG50)-AH50</f>
        <v>0</v>
      </c>
      <c r="AJ50" s="5">
        <f>'t1'!AK50</f>
        <v>0</v>
      </c>
    </row>
    <row r="51" spans="1:36" s="41" customFormat="1" ht="9.75">
      <c r="A51" s="21"/>
      <c r="B51" s="7"/>
      <c r="C51" s="5"/>
      <c r="D51" s="5"/>
      <c r="E51" s="5"/>
      <c r="F51" s="5"/>
      <c r="G51" s="5"/>
      <c r="H51" s="5"/>
      <c r="I51" s="5"/>
      <c r="J51" s="5"/>
      <c r="K51" s="5"/>
      <c r="L51" s="5" t="e">
        <f>'t1'!#REF!</f>
        <v>#REF!</v>
      </c>
      <c r="AA51" s="5"/>
      <c r="AB51" s="5"/>
      <c r="AC51" s="5"/>
      <c r="AD51" s="5"/>
      <c r="AE51" s="5"/>
      <c r="AF51" s="5"/>
      <c r="AG51" s="5"/>
      <c r="AH51" s="5"/>
      <c r="AI51" s="5"/>
      <c r="AJ51" s="5" t="e">
        <f>'t1'!#REF!</f>
        <v>#REF!</v>
      </c>
    </row>
    <row r="52" ht="9.75">
      <c r="A52" s="5" t="s">
        <v>162</v>
      </c>
    </row>
    <row r="53" ht="9.75">
      <c r="A53" s="5" t="s">
        <v>163</v>
      </c>
    </row>
  </sheetData>
  <sheetProtection password="EA98" sheet="1" formatColumns="0" selectLockedCells="1"/>
  <mergeCells count="3">
    <mergeCell ref="I2:K2"/>
    <mergeCell ref="AG2:AI2"/>
    <mergeCell ref="A1:AI1"/>
  </mergeCells>
  <conditionalFormatting sqref="AA6:AI49 A6:K49">
    <cfRule type="expression" priority="2" dxfId="6" stopIfTrue="1">
      <formula>$L6&gt;0</formula>
    </cfRule>
  </conditionalFormatting>
  <dataValidations count="2">
    <dataValidation type="decimal" allowBlank="1" showInputMessage="1" showErrorMessage="1" sqref="C6:C49 AA6:AA49">
      <formula1>0</formula1>
      <formula2>99999999</formula2>
    </dataValidation>
    <dataValidation type="whole" allowBlank="1" showInputMessage="1" showErrorMessage="1" errorTitle="ERRORE NEL DATO IMMESSO" error="INSERIRE SOLO NUMERI INTERI" sqref="AB6:AH49">
      <formula1>1</formula1>
      <formula2>999999999999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BD5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H6" sqref="AH6"/>
    </sheetView>
  </sheetViews>
  <sheetFormatPr defaultColWidth="9.33203125" defaultRowHeight="10.5"/>
  <cols>
    <col min="1" max="1" width="54.83203125" style="5" customWidth="1"/>
    <col min="2" max="2" width="8.66015625" style="7" customWidth="1"/>
    <col min="3" max="22" width="11.5" style="5" hidden="1" customWidth="1"/>
    <col min="23" max="33" width="9.33203125" style="5" hidden="1" customWidth="1"/>
    <col min="34" max="53" width="11.5" style="5" customWidth="1"/>
    <col min="54" max="54" width="0" style="5" hidden="1" customWidth="1"/>
    <col min="55" max="16384" width="9.33203125" style="5" customWidth="1"/>
  </cols>
  <sheetData>
    <row r="1" spans="1:53" ht="36"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957"/>
      <c r="AV1" s="957"/>
      <c r="AW1" s="957"/>
      <c r="AX1" s="957"/>
      <c r="AY1" s="957"/>
      <c r="AZ1" s="957"/>
      <c r="BA1" s="957"/>
    </row>
    <row r="2" spans="1:53" ht="27" customHeight="1" thickBot="1">
      <c r="A2" s="6"/>
      <c r="K2" s="104"/>
      <c r="L2" s="104"/>
      <c r="M2" s="104"/>
      <c r="N2" s="104"/>
      <c r="O2" s="104"/>
      <c r="P2" s="104"/>
      <c r="Q2" s="104"/>
      <c r="R2" s="104"/>
      <c r="S2" s="104"/>
      <c r="T2" s="104"/>
      <c r="U2" s="104"/>
      <c r="V2" s="482"/>
      <c r="AP2" s="104"/>
      <c r="AQ2" s="104"/>
      <c r="AR2" s="104"/>
      <c r="AS2" s="104"/>
      <c r="AT2" s="104"/>
      <c r="AU2" s="104"/>
      <c r="AV2" s="104"/>
      <c r="AW2" s="104"/>
      <c r="AX2" s="104"/>
      <c r="AY2" s="104"/>
      <c r="AZ2" s="104"/>
      <c r="BA2" s="482"/>
    </row>
    <row r="3" spans="1:53" ht="13.5" thickBot="1">
      <c r="A3" s="10"/>
      <c r="B3" s="11"/>
      <c r="C3" s="311" t="s">
        <v>231</v>
      </c>
      <c r="D3" s="311"/>
      <c r="E3" s="311"/>
      <c r="F3" s="14"/>
      <c r="G3" s="14"/>
      <c r="H3" s="14"/>
      <c r="I3" s="14"/>
      <c r="J3" s="98"/>
      <c r="K3" s="98"/>
      <c r="L3" s="98"/>
      <c r="M3" s="98"/>
      <c r="N3" s="98"/>
      <c r="O3" s="98"/>
      <c r="P3" s="98"/>
      <c r="Q3" s="98"/>
      <c r="R3" s="98"/>
      <c r="S3" s="98"/>
      <c r="T3" s="98"/>
      <c r="U3" s="98"/>
      <c r="V3" s="102"/>
      <c r="AH3" s="311" t="s">
        <v>231</v>
      </c>
      <c r="AI3" s="311"/>
      <c r="AJ3" s="311"/>
      <c r="AK3" s="14"/>
      <c r="AL3" s="14"/>
      <c r="AM3" s="14"/>
      <c r="AN3" s="14"/>
      <c r="AO3" s="98"/>
      <c r="AP3" s="98"/>
      <c r="AQ3" s="98"/>
      <c r="AR3" s="98"/>
      <c r="AS3" s="98"/>
      <c r="AT3" s="98"/>
      <c r="AU3" s="98"/>
      <c r="AV3" s="98"/>
      <c r="AW3" s="98"/>
      <c r="AX3" s="98"/>
      <c r="AY3" s="98"/>
      <c r="AZ3" s="98"/>
      <c r="BA3" s="102"/>
    </row>
    <row r="4" spans="1:53" ht="48" customHeight="1" thickTop="1">
      <c r="A4" s="772" t="s">
        <v>123</v>
      </c>
      <c r="B4" s="773" t="s">
        <v>56</v>
      </c>
      <c r="C4" s="849" t="s">
        <v>576</v>
      </c>
      <c r="D4" s="849" t="s">
        <v>411</v>
      </c>
      <c r="E4" s="483" t="s">
        <v>489</v>
      </c>
      <c r="F4" s="483" t="s">
        <v>412</v>
      </c>
      <c r="G4" s="483" t="s">
        <v>413</v>
      </c>
      <c r="H4" s="849" t="s">
        <v>617</v>
      </c>
      <c r="I4" s="483" t="s">
        <v>414</v>
      </c>
      <c r="J4" s="483" t="s">
        <v>415</v>
      </c>
      <c r="K4" s="483" t="s">
        <v>416</v>
      </c>
      <c r="L4" s="483" t="s">
        <v>417</v>
      </c>
      <c r="M4" s="484" t="s">
        <v>425</v>
      </c>
      <c r="N4" s="484" t="s">
        <v>426</v>
      </c>
      <c r="O4" s="484" t="s">
        <v>427</v>
      </c>
      <c r="P4" s="484" t="s">
        <v>428</v>
      </c>
      <c r="Q4" s="484" t="s">
        <v>429</v>
      </c>
      <c r="R4" s="484" t="s">
        <v>490</v>
      </c>
      <c r="S4" s="590" t="s">
        <v>274</v>
      </c>
      <c r="T4" s="485" t="s">
        <v>310</v>
      </c>
      <c r="U4" s="591" t="s">
        <v>275</v>
      </c>
      <c r="V4" s="113" t="s">
        <v>134</v>
      </c>
      <c r="AH4" s="849" t="s">
        <v>576</v>
      </c>
      <c r="AI4" s="483" t="s">
        <v>411</v>
      </c>
      <c r="AJ4" s="483" t="s">
        <v>489</v>
      </c>
      <c r="AK4" s="483" t="s">
        <v>412</v>
      </c>
      <c r="AL4" s="483" t="s">
        <v>413</v>
      </c>
      <c r="AM4" s="849" t="s">
        <v>617</v>
      </c>
      <c r="AN4" s="483" t="s">
        <v>414</v>
      </c>
      <c r="AO4" s="483" t="s">
        <v>415</v>
      </c>
      <c r="AP4" s="483" t="s">
        <v>416</v>
      </c>
      <c r="AQ4" s="483" t="s">
        <v>417</v>
      </c>
      <c r="AR4" s="484" t="s">
        <v>425</v>
      </c>
      <c r="AS4" s="484" t="s">
        <v>426</v>
      </c>
      <c r="AT4" s="484" t="s">
        <v>427</v>
      </c>
      <c r="AU4" s="484" t="s">
        <v>428</v>
      </c>
      <c r="AV4" s="484" t="s">
        <v>429</v>
      </c>
      <c r="AW4" s="484" t="s">
        <v>490</v>
      </c>
      <c r="AX4" s="590" t="s">
        <v>274</v>
      </c>
      <c r="AY4" s="485" t="s">
        <v>310</v>
      </c>
      <c r="AZ4" s="591" t="s">
        <v>275</v>
      </c>
      <c r="BA4" s="113" t="s">
        <v>134</v>
      </c>
    </row>
    <row r="5" spans="1:53" ht="14.25" customHeight="1" thickBot="1">
      <c r="A5" s="771" t="s">
        <v>555</v>
      </c>
      <c r="B5" s="114"/>
      <c r="C5" s="486" t="s">
        <v>575</v>
      </c>
      <c r="D5" s="486" t="s">
        <v>418</v>
      </c>
      <c r="E5" s="486" t="s">
        <v>491</v>
      </c>
      <c r="F5" s="486" t="s">
        <v>419</v>
      </c>
      <c r="G5" s="486" t="s">
        <v>420</v>
      </c>
      <c r="H5" s="486" t="s">
        <v>616</v>
      </c>
      <c r="I5" s="486" t="s">
        <v>421</v>
      </c>
      <c r="J5" s="486" t="s">
        <v>422</v>
      </c>
      <c r="K5" s="486" t="s">
        <v>423</v>
      </c>
      <c r="L5" s="486" t="s">
        <v>424</v>
      </c>
      <c r="M5" s="487" t="s">
        <v>430</v>
      </c>
      <c r="N5" s="487" t="s">
        <v>431</v>
      </c>
      <c r="O5" s="487" t="s">
        <v>432</v>
      </c>
      <c r="P5" s="487" t="s">
        <v>433</v>
      </c>
      <c r="Q5" s="487" t="s">
        <v>434</v>
      </c>
      <c r="R5" s="487" t="s">
        <v>492</v>
      </c>
      <c r="S5" s="487" t="s">
        <v>254</v>
      </c>
      <c r="T5" s="487" t="s">
        <v>255</v>
      </c>
      <c r="U5" s="487" t="s">
        <v>256</v>
      </c>
      <c r="V5" s="115" t="s">
        <v>92</v>
      </c>
      <c r="AH5" s="486" t="s">
        <v>575</v>
      </c>
      <c r="AI5" s="486" t="s">
        <v>418</v>
      </c>
      <c r="AJ5" s="486" t="s">
        <v>491</v>
      </c>
      <c r="AK5" s="486" t="s">
        <v>419</v>
      </c>
      <c r="AL5" s="486" t="s">
        <v>420</v>
      </c>
      <c r="AM5" s="486" t="s">
        <v>616</v>
      </c>
      <c r="AN5" s="486" t="s">
        <v>421</v>
      </c>
      <c r="AO5" s="486" t="s">
        <v>422</v>
      </c>
      <c r="AP5" s="486" t="s">
        <v>423</v>
      </c>
      <c r="AQ5" s="486" t="s">
        <v>424</v>
      </c>
      <c r="AR5" s="487" t="s">
        <v>430</v>
      </c>
      <c r="AS5" s="487" t="s">
        <v>431</v>
      </c>
      <c r="AT5" s="487" t="s">
        <v>432</v>
      </c>
      <c r="AU5" s="487" t="s">
        <v>433</v>
      </c>
      <c r="AV5" s="487" t="s">
        <v>434</v>
      </c>
      <c r="AW5" s="487" t="s">
        <v>492</v>
      </c>
      <c r="AX5" s="487" t="s">
        <v>254</v>
      </c>
      <c r="AY5" s="487" t="s">
        <v>255</v>
      </c>
      <c r="AZ5" s="487" t="s">
        <v>256</v>
      </c>
      <c r="BA5" s="115" t="s">
        <v>92</v>
      </c>
    </row>
    <row r="6" spans="1:54" ht="12.75" customHeight="1" thickTop="1">
      <c r="A6" s="20" t="str">
        <f>'t1'!A6</f>
        <v>AMMIRAGLIO ISPETTORE CAPO</v>
      </c>
      <c r="B6" s="221" t="str">
        <f>'t1'!B6</f>
        <v>0D0330</v>
      </c>
      <c r="C6" s="833">
        <f>ROUND(AH6,0)</f>
        <v>0</v>
      </c>
      <c r="D6" s="833">
        <f>ROUND(AI6,0)</f>
        <v>0</v>
      </c>
      <c r="E6" s="833">
        <f aca="true" t="shared" si="0" ref="E6:E41">ROUND(AJ6,0)</f>
        <v>0</v>
      </c>
      <c r="F6" s="833">
        <f aca="true" t="shared" si="1" ref="F6:F41">ROUND(AK6,0)</f>
        <v>0</v>
      </c>
      <c r="G6" s="833">
        <f aca="true" t="shared" si="2" ref="G6:H41">ROUND(AL6,0)</f>
        <v>0</v>
      </c>
      <c r="H6" s="833">
        <f t="shared" si="2"/>
        <v>0</v>
      </c>
      <c r="I6" s="833">
        <f aca="true" t="shared" si="3" ref="I6:I41">ROUND(AN6,0)</f>
        <v>0</v>
      </c>
      <c r="J6" s="834">
        <f aca="true" t="shared" si="4" ref="J6:J41">ROUND(AO6,0)</f>
        <v>0</v>
      </c>
      <c r="K6" s="834">
        <f aca="true" t="shared" si="5" ref="K6:K41">ROUND(AP6,0)</f>
        <v>0</v>
      </c>
      <c r="L6" s="834">
        <f aca="true" t="shared" si="6" ref="L6:L41">ROUND(AQ6,0)</f>
        <v>0</v>
      </c>
      <c r="M6" s="834">
        <f aca="true" t="shared" si="7" ref="M6:M41">ROUND(AR6,0)</f>
        <v>0</v>
      </c>
      <c r="N6" s="834">
        <f aca="true" t="shared" si="8" ref="N6:N41">ROUND(AS6,0)</f>
        <v>0</v>
      </c>
      <c r="O6" s="834">
        <f aca="true" t="shared" si="9" ref="O6:O41">ROUND(AT6,0)</f>
        <v>0</v>
      </c>
      <c r="P6" s="834">
        <f aca="true" t="shared" si="10" ref="P6:P41">ROUND(AU6,0)</f>
        <v>0</v>
      </c>
      <c r="Q6" s="834">
        <f aca="true" t="shared" si="11" ref="Q6:Q41">ROUND(AV6,0)</f>
        <v>0</v>
      </c>
      <c r="R6" s="834">
        <f aca="true" t="shared" si="12" ref="R6:R41">ROUND(AW6,0)</f>
        <v>0</v>
      </c>
      <c r="S6" s="834">
        <f aca="true" t="shared" si="13" ref="S6:S41">ROUND(AX6,0)</f>
        <v>0</v>
      </c>
      <c r="T6" s="834">
        <f aca="true" t="shared" si="14" ref="T6:T41">ROUND(AY6,0)</f>
        <v>0</v>
      </c>
      <c r="U6" s="834">
        <f aca="true" t="shared" si="15" ref="U6:U41">ROUND(AZ6,0)</f>
        <v>0</v>
      </c>
      <c r="V6" s="478">
        <f aca="true" t="shared" si="16" ref="V6:V41">SUM(C6:U6)</f>
        <v>0</v>
      </c>
      <c r="W6" s="5">
        <f>'t1'!M6</f>
        <v>0</v>
      </c>
      <c r="AH6" s="199"/>
      <c r="AI6" s="199"/>
      <c r="AJ6" s="199"/>
      <c r="AK6" s="199"/>
      <c r="AL6" s="199"/>
      <c r="AM6" s="199"/>
      <c r="AN6" s="199"/>
      <c r="AO6" s="200"/>
      <c r="AP6" s="200"/>
      <c r="AQ6" s="200"/>
      <c r="AR6" s="200"/>
      <c r="AS6" s="200"/>
      <c r="AT6" s="200"/>
      <c r="AU6" s="200"/>
      <c r="AV6" s="200"/>
      <c r="AW6" s="200"/>
      <c r="AX6" s="200"/>
      <c r="AY6" s="200"/>
      <c r="AZ6" s="200"/>
      <c r="BA6" s="478">
        <f aca="true" t="shared" si="17" ref="BA6:BA41">SUM(AH6:AZ6)</f>
        <v>0</v>
      </c>
      <c r="BB6" s="5">
        <f>'t1'!AQ6</f>
        <v>0</v>
      </c>
    </row>
    <row r="7" spans="1:54" ht="12.75" customHeight="1">
      <c r="A7" s="142" t="str">
        <f>'t1'!A7</f>
        <v>AMMIRAGLIO ISPETTORE</v>
      </c>
      <c r="B7" s="214" t="str">
        <f>'t1'!B7</f>
        <v>0D0329</v>
      </c>
      <c r="C7" s="833">
        <f aca="true" t="shared" si="18" ref="C7:C41">ROUND(AH7,0)</f>
        <v>0</v>
      </c>
      <c r="D7" s="833">
        <f aca="true" t="shared" si="19" ref="D7:D41">ROUND(AI7,0)</f>
        <v>0</v>
      </c>
      <c r="E7" s="833">
        <f t="shared" si="0"/>
        <v>0</v>
      </c>
      <c r="F7" s="833">
        <f t="shared" si="1"/>
        <v>0</v>
      </c>
      <c r="G7" s="833">
        <f t="shared" si="2"/>
        <v>0</v>
      </c>
      <c r="H7" s="833">
        <f t="shared" si="2"/>
        <v>0</v>
      </c>
      <c r="I7" s="833">
        <f t="shared" si="3"/>
        <v>0</v>
      </c>
      <c r="J7" s="834">
        <f t="shared" si="4"/>
        <v>0</v>
      </c>
      <c r="K7" s="834">
        <f t="shared" si="5"/>
        <v>0</v>
      </c>
      <c r="L7" s="834">
        <f t="shared" si="6"/>
        <v>0</v>
      </c>
      <c r="M7" s="834">
        <f t="shared" si="7"/>
        <v>0</v>
      </c>
      <c r="N7" s="834">
        <f t="shared" si="8"/>
        <v>0</v>
      </c>
      <c r="O7" s="834">
        <f t="shared" si="9"/>
        <v>0</v>
      </c>
      <c r="P7" s="834">
        <f t="shared" si="10"/>
        <v>0</v>
      </c>
      <c r="Q7" s="834">
        <f t="shared" si="11"/>
        <v>0</v>
      </c>
      <c r="R7" s="834">
        <f t="shared" si="12"/>
        <v>0</v>
      </c>
      <c r="S7" s="834">
        <f t="shared" si="13"/>
        <v>0</v>
      </c>
      <c r="T7" s="834">
        <f t="shared" si="14"/>
        <v>0</v>
      </c>
      <c r="U7" s="834">
        <f t="shared" si="15"/>
        <v>0</v>
      </c>
      <c r="V7" s="478">
        <f t="shared" si="16"/>
        <v>0</v>
      </c>
      <c r="W7" s="5">
        <f>'t1'!M7</f>
        <v>0</v>
      </c>
      <c r="AH7" s="199"/>
      <c r="AI7" s="199"/>
      <c r="AJ7" s="199"/>
      <c r="AK7" s="199"/>
      <c r="AL7" s="199"/>
      <c r="AM7" s="199"/>
      <c r="AN7" s="199"/>
      <c r="AO7" s="200"/>
      <c r="AP7" s="200"/>
      <c r="AQ7" s="200"/>
      <c r="AR7" s="200"/>
      <c r="AS7" s="200"/>
      <c r="AT7" s="200"/>
      <c r="AU7" s="200"/>
      <c r="AV7" s="200"/>
      <c r="AW7" s="200"/>
      <c r="AX7" s="200"/>
      <c r="AY7" s="200"/>
      <c r="AZ7" s="200"/>
      <c r="BA7" s="478">
        <f t="shared" si="17"/>
        <v>0</v>
      </c>
      <c r="BB7" s="5">
        <f>'t1'!AQ7</f>
        <v>0</v>
      </c>
    </row>
    <row r="8" spans="1:54" ht="12.75" customHeight="1">
      <c r="A8" s="142" t="str">
        <f>'t1'!A8</f>
        <v>CONTRAMMIRAGLIO</v>
      </c>
      <c r="B8" s="214" t="str">
        <f>'t1'!B8</f>
        <v>0D0334</v>
      </c>
      <c r="C8" s="833">
        <f t="shared" si="18"/>
        <v>0</v>
      </c>
      <c r="D8" s="833">
        <f t="shared" si="19"/>
        <v>0</v>
      </c>
      <c r="E8" s="833">
        <f t="shared" si="0"/>
        <v>0</v>
      </c>
      <c r="F8" s="833">
        <f t="shared" si="1"/>
        <v>0</v>
      </c>
      <c r="G8" s="833">
        <f t="shared" si="2"/>
        <v>0</v>
      </c>
      <c r="H8" s="833">
        <f t="shared" si="2"/>
        <v>0</v>
      </c>
      <c r="I8" s="833">
        <f t="shared" si="3"/>
        <v>0</v>
      </c>
      <c r="J8" s="834">
        <f t="shared" si="4"/>
        <v>0</v>
      </c>
      <c r="K8" s="834">
        <f t="shared" si="5"/>
        <v>0</v>
      </c>
      <c r="L8" s="834">
        <f t="shared" si="6"/>
        <v>0</v>
      </c>
      <c r="M8" s="834">
        <f t="shared" si="7"/>
        <v>0</v>
      </c>
      <c r="N8" s="834">
        <f t="shared" si="8"/>
        <v>0</v>
      </c>
      <c r="O8" s="834">
        <f t="shared" si="9"/>
        <v>0</v>
      </c>
      <c r="P8" s="834">
        <f t="shared" si="10"/>
        <v>0</v>
      </c>
      <c r="Q8" s="834">
        <f t="shared" si="11"/>
        <v>0</v>
      </c>
      <c r="R8" s="834">
        <f t="shared" si="12"/>
        <v>0</v>
      </c>
      <c r="S8" s="834">
        <f t="shared" si="13"/>
        <v>0</v>
      </c>
      <c r="T8" s="834">
        <f t="shared" si="14"/>
        <v>0</v>
      </c>
      <c r="U8" s="834">
        <f t="shared" si="15"/>
        <v>0</v>
      </c>
      <c r="V8" s="478">
        <f t="shared" si="16"/>
        <v>0</v>
      </c>
      <c r="W8" s="5">
        <f>'t1'!M8</f>
        <v>0</v>
      </c>
      <c r="AH8" s="199"/>
      <c r="AI8" s="199"/>
      <c r="AJ8" s="199"/>
      <c r="AK8" s="199"/>
      <c r="AL8" s="199"/>
      <c r="AM8" s="199"/>
      <c r="AN8" s="199"/>
      <c r="AO8" s="200"/>
      <c r="AP8" s="200"/>
      <c r="AQ8" s="200"/>
      <c r="AR8" s="200"/>
      <c r="AS8" s="200"/>
      <c r="AT8" s="200"/>
      <c r="AU8" s="200"/>
      <c r="AV8" s="200"/>
      <c r="AW8" s="200"/>
      <c r="AX8" s="200"/>
      <c r="AY8" s="200"/>
      <c r="AZ8" s="200"/>
      <c r="BA8" s="478">
        <f t="shared" si="17"/>
        <v>0</v>
      </c>
      <c r="BB8" s="5">
        <f>'t1'!AQ8</f>
        <v>0</v>
      </c>
    </row>
    <row r="9" spans="1:54" ht="12.75" customHeight="1">
      <c r="A9" s="142" t="str">
        <f>'t1'!A9</f>
        <v>CAPITANO DI VASCELLO + 23 ANNI</v>
      </c>
      <c r="B9" s="214" t="str">
        <f>'t1'!B9</f>
        <v>0D0562</v>
      </c>
      <c r="C9" s="833">
        <f t="shared" si="18"/>
        <v>0</v>
      </c>
      <c r="D9" s="833">
        <f t="shared" si="19"/>
        <v>0</v>
      </c>
      <c r="E9" s="833">
        <f t="shared" si="0"/>
        <v>0</v>
      </c>
      <c r="F9" s="833">
        <f t="shared" si="1"/>
        <v>0</v>
      </c>
      <c r="G9" s="833">
        <f t="shared" si="2"/>
        <v>0</v>
      </c>
      <c r="H9" s="833">
        <f t="shared" si="2"/>
        <v>0</v>
      </c>
      <c r="I9" s="833">
        <f t="shared" si="3"/>
        <v>0</v>
      </c>
      <c r="J9" s="834">
        <f t="shared" si="4"/>
        <v>0</v>
      </c>
      <c r="K9" s="834">
        <f t="shared" si="5"/>
        <v>0</v>
      </c>
      <c r="L9" s="834">
        <f t="shared" si="6"/>
        <v>0</v>
      </c>
      <c r="M9" s="834">
        <f t="shared" si="7"/>
        <v>0</v>
      </c>
      <c r="N9" s="834">
        <f t="shared" si="8"/>
        <v>0</v>
      </c>
      <c r="O9" s="834">
        <f t="shared" si="9"/>
        <v>0</v>
      </c>
      <c r="P9" s="834">
        <f t="shared" si="10"/>
        <v>0</v>
      </c>
      <c r="Q9" s="834">
        <f t="shared" si="11"/>
        <v>0</v>
      </c>
      <c r="R9" s="834">
        <f t="shared" si="12"/>
        <v>0</v>
      </c>
      <c r="S9" s="834">
        <f t="shared" si="13"/>
        <v>0</v>
      </c>
      <c r="T9" s="834">
        <f t="shared" si="14"/>
        <v>0</v>
      </c>
      <c r="U9" s="834">
        <f t="shared" si="15"/>
        <v>0</v>
      </c>
      <c r="V9" s="478">
        <f t="shared" si="16"/>
        <v>0</v>
      </c>
      <c r="W9" s="5">
        <f>'t1'!M9</f>
        <v>0</v>
      </c>
      <c r="AH9" s="199"/>
      <c r="AI9" s="199"/>
      <c r="AJ9" s="199"/>
      <c r="AK9" s="199"/>
      <c r="AL9" s="199"/>
      <c r="AM9" s="199"/>
      <c r="AN9" s="199"/>
      <c r="AO9" s="200"/>
      <c r="AP9" s="200"/>
      <c r="AQ9" s="200"/>
      <c r="AR9" s="200"/>
      <c r="AS9" s="200"/>
      <c r="AT9" s="200"/>
      <c r="AU9" s="200"/>
      <c r="AV9" s="200"/>
      <c r="AW9" s="200"/>
      <c r="AX9" s="200"/>
      <c r="AY9" s="200"/>
      <c r="AZ9" s="200"/>
      <c r="BA9" s="478">
        <f t="shared" si="17"/>
        <v>0</v>
      </c>
      <c r="BB9" s="5">
        <f>'t1'!AQ9</f>
        <v>0</v>
      </c>
    </row>
    <row r="10" spans="1:54" ht="12.75" customHeight="1">
      <c r="A10" s="142" t="str">
        <f>'t1'!A10</f>
        <v>CAPITANO DI VASCELLO</v>
      </c>
      <c r="B10" s="214" t="str">
        <f>'t1'!B10</f>
        <v>0D0345</v>
      </c>
      <c r="C10" s="833">
        <f t="shared" si="18"/>
        <v>0</v>
      </c>
      <c r="D10" s="833">
        <f t="shared" si="19"/>
        <v>0</v>
      </c>
      <c r="E10" s="833">
        <f t="shared" si="0"/>
        <v>0</v>
      </c>
      <c r="F10" s="833">
        <f t="shared" si="1"/>
        <v>0</v>
      </c>
      <c r="G10" s="833">
        <f t="shared" si="2"/>
        <v>0</v>
      </c>
      <c r="H10" s="833">
        <f t="shared" si="2"/>
        <v>0</v>
      </c>
      <c r="I10" s="833">
        <f t="shared" si="3"/>
        <v>0</v>
      </c>
      <c r="J10" s="834">
        <f t="shared" si="4"/>
        <v>0</v>
      </c>
      <c r="K10" s="834">
        <f t="shared" si="5"/>
        <v>0</v>
      </c>
      <c r="L10" s="834">
        <f t="shared" si="6"/>
        <v>0</v>
      </c>
      <c r="M10" s="834">
        <f t="shared" si="7"/>
        <v>0</v>
      </c>
      <c r="N10" s="834">
        <f t="shared" si="8"/>
        <v>0</v>
      </c>
      <c r="O10" s="834">
        <f t="shared" si="9"/>
        <v>0</v>
      </c>
      <c r="P10" s="834">
        <f t="shared" si="10"/>
        <v>0</v>
      </c>
      <c r="Q10" s="834">
        <f t="shared" si="11"/>
        <v>0</v>
      </c>
      <c r="R10" s="834">
        <f t="shared" si="12"/>
        <v>0</v>
      </c>
      <c r="S10" s="834">
        <f t="shared" si="13"/>
        <v>0</v>
      </c>
      <c r="T10" s="834">
        <f t="shared" si="14"/>
        <v>0</v>
      </c>
      <c r="U10" s="834">
        <f t="shared" si="15"/>
        <v>0</v>
      </c>
      <c r="V10" s="478">
        <f t="shared" si="16"/>
        <v>0</v>
      </c>
      <c r="W10" s="5">
        <f>'t1'!M10</f>
        <v>0</v>
      </c>
      <c r="AH10" s="199"/>
      <c r="AI10" s="199"/>
      <c r="AJ10" s="199"/>
      <c r="AK10" s="199"/>
      <c r="AL10" s="199"/>
      <c r="AM10" s="199"/>
      <c r="AN10" s="199"/>
      <c r="AO10" s="200"/>
      <c r="AP10" s="200"/>
      <c r="AQ10" s="200"/>
      <c r="AR10" s="200"/>
      <c r="AS10" s="200"/>
      <c r="AT10" s="200"/>
      <c r="AU10" s="200"/>
      <c r="AV10" s="200"/>
      <c r="AW10" s="200"/>
      <c r="AX10" s="200"/>
      <c r="AY10" s="200"/>
      <c r="AZ10" s="200"/>
      <c r="BA10" s="478">
        <f t="shared" si="17"/>
        <v>0</v>
      </c>
      <c r="BB10" s="5">
        <f>'t1'!AQ10</f>
        <v>0</v>
      </c>
    </row>
    <row r="11" spans="1:54" ht="12.75" customHeight="1">
      <c r="A11" s="142" t="str">
        <f>'t1'!A11</f>
        <v>CAPITANO DI FREGATA + 23 ANNI</v>
      </c>
      <c r="B11" s="214" t="str">
        <f>'t1'!B11</f>
        <v>0D0563</v>
      </c>
      <c r="C11" s="833">
        <f t="shared" si="18"/>
        <v>0</v>
      </c>
      <c r="D11" s="833">
        <f t="shared" si="19"/>
        <v>0</v>
      </c>
      <c r="E11" s="833">
        <f t="shared" si="0"/>
        <v>0</v>
      </c>
      <c r="F11" s="833">
        <f t="shared" si="1"/>
        <v>0</v>
      </c>
      <c r="G11" s="833">
        <f t="shared" si="2"/>
        <v>0</v>
      </c>
      <c r="H11" s="833">
        <f t="shared" si="2"/>
        <v>0</v>
      </c>
      <c r="I11" s="833">
        <f t="shared" si="3"/>
        <v>0</v>
      </c>
      <c r="J11" s="834">
        <f t="shared" si="4"/>
        <v>0</v>
      </c>
      <c r="K11" s="834">
        <f t="shared" si="5"/>
        <v>0</v>
      </c>
      <c r="L11" s="834">
        <f t="shared" si="6"/>
        <v>0</v>
      </c>
      <c r="M11" s="834">
        <f t="shared" si="7"/>
        <v>0</v>
      </c>
      <c r="N11" s="834">
        <f t="shared" si="8"/>
        <v>0</v>
      </c>
      <c r="O11" s="834">
        <f t="shared" si="9"/>
        <v>0</v>
      </c>
      <c r="P11" s="834">
        <f t="shared" si="10"/>
        <v>0</v>
      </c>
      <c r="Q11" s="834">
        <f t="shared" si="11"/>
        <v>0</v>
      </c>
      <c r="R11" s="834">
        <f t="shared" si="12"/>
        <v>0</v>
      </c>
      <c r="S11" s="834">
        <f t="shared" si="13"/>
        <v>0</v>
      </c>
      <c r="T11" s="834">
        <f t="shared" si="14"/>
        <v>0</v>
      </c>
      <c r="U11" s="834">
        <f t="shared" si="15"/>
        <v>0</v>
      </c>
      <c r="V11" s="478">
        <f t="shared" si="16"/>
        <v>0</v>
      </c>
      <c r="W11" s="5">
        <f>'t1'!M11</f>
        <v>0</v>
      </c>
      <c r="AH11" s="199"/>
      <c r="AI11" s="199"/>
      <c r="AJ11" s="199"/>
      <c r="AK11" s="199"/>
      <c r="AL11" s="199"/>
      <c r="AM11" s="199"/>
      <c r="AN11" s="199"/>
      <c r="AO11" s="200"/>
      <c r="AP11" s="200"/>
      <c r="AQ11" s="200"/>
      <c r="AR11" s="200"/>
      <c r="AS11" s="200"/>
      <c r="AT11" s="200"/>
      <c r="AU11" s="200"/>
      <c r="AV11" s="200"/>
      <c r="AW11" s="200"/>
      <c r="AX11" s="200"/>
      <c r="AY11" s="200"/>
      <c r="AZ11" s="200"/>
      <c r="BA11" s="478">
        <f t="shared" si="17"/>
        <v>0</v>
      </c>
      <c r="BB11" s="5">
        <f>'t1'!AQ11</f>
        <v>0</v>
      </c>
    </row>
    <row r="12" spans="1:54" ht="12.75" customHeight="1">
      <c r="A12" s="142" t="str">
        <f>'t1'!A12</f>
        <v>CAPITANO DI FREGATA + 18 ANNI</v>
      </c>
      <c r="B12" s="214" t="str">
        <f>'t1'!B12</f>
        <v>0D0956</v>
      </c>
      <c r="C12" s="833">
        <f t="shared" si="18"/>
        <v>0</v>
      </c>
      <c r="D12" s="833">
        <f t="shared" si="19"/>
        <v>0</v>
      </c>
      <c r="E12" s="833">
        <f t="shared" si="0"/>
        <v>0</v>
      </c>
      <c r="F12" s="833">
        <f t="shared" si="1"/>
        <v>0</v>
      </c>
      <c r="G12" s="833">
        <f t="shared" si="2"/>
        <v>0</v>
      </c>
      <c r="H12" s="833">
        <f t="shared" si="2"/>
        <v>0</v>
      </c>
      <c r="I12" s="833">
        <f t="shared" si="3"/>
        <v>0</v>
      </c>
      <c r="J12" s="834">
        <f t="shared" si="4"/>
        <v>0</v>
      </c>
      <c r="K12" s="834">
        <f t="shared" si="5"/>
        <v>0</v>
      </c>
      <c r="L12" s="834">
        <f t="shared" si="6"/>
        <v>0</v>
      </c>
      <c r="M12" s="834">
        <f t="shared" si="7"/>
        <v>0</v>
      </c>
      <c r="N12" s="834">
        <f t="shared" si="8"/>
        <v>0</v>
      </c>
      <c r="O12" s="834">
        <f t="shared" si="9"/>
        <v>0</v>
      </c>
      <c r="P12" s="834">
        <f t="shared" si="10"/>
        <v>0</v>
      </c>
      <c r="Q12" s="834">
        <f t="shared" si="11"/>
        <v>0</v>
      </c>
      <c r="R12" s="834">
        <f t="shared" si="12"/>
        <v>0</v>
      </c>
      <c r="S12" s="834">
        <f t="shared" si="13"/>
        <v>0</v>
      </c>
      <c r="T12" s="834">
        <f t="shared" si="14"/>
        <v>0</v>
      </c>
      <c r="U12" s="834">
        <f t="shared" si="15"/>
        <v>0</v>
      </c>
      <c r="V12" s="478">
        <f t="shared" si="16"/>
        <v>0</v>
      </c>
      <c r="W12" s="5">
        <f>'t1'!M12</f>
        <v>0</v>
      </c>
      <c r="AH12" s="199"/>
      <c r="AI12" s="199"/>
      <c r="AJ12" s="199"/>
      <c r="AK12" s="199"/>
      <c r="AL12" s="199"/>
      <c r="AM12" s="199"/>
      <c r="AN12" s="199"/>
      <c r="AO12" s="200"/>
      <c r="AP12" s="200"/>
      <c r="AQ12" s="200"/>
      <c r="AR12" s="200"/>
      <c r="AS12" s="200"/>
      <c r="AT12" s="200"/>
      <c r="AU12" s="200"/>
      <c r="AV12" s="200"/>
      <c r="AW12" s="200"/>
      <c r="AX12" s="200"/>
      <c r="AY12" s="200"/>
      <c r="AZ12" s="200"/>
      <c r="BA12" s="478">
        <f t="shared" si="17"/>
        <v>0</v>
      </c>
      <c r="BB12" s="5">
        <f>'t1'!AQ12</f>
        <v>0</v>
      </c>
    </row>
    <row r="13" spans="1:54" ht="12.75" customHeight="1">
      <c r="A13" s="142" t="str">
        <f>'t1'!A13</f>
        <v>CAPITANO DI FREGATA + 13 ANNI</v>
      </c>
      <c r="B13" s="214" t="str">
        <f>'t1'!B13</f>
        <v>0D0564</v>
      </c>
      <c r="C13" s="833">
        <f t="shared" si="18"/>
        <v>0</v>
      </c>
      <c r="D13" s="833">
        <f t="shared" si="19"/>
        <v>0</v>
      </c>
      <c r="E13" s="833">
        <f t="shared" si="0"/>
        <v>0</v>
      </c>
      <c r="F13" s="833">
        <f t="shared" si="1"/>
        <v>0</v>
      </c>
      <c r="G13" s="833">
        <f t="shared" si="2"/>
        <v>0</v>
      </c>
      <c r="H13" s="833">
        <f t="shared" si="2"/>
        <v>0</v>
      </c>
      <c r="I13" s="833">
        <f t="shared" si="3"/>
        <v>0</v>
      </c>
      <c r="J13" s="834">
        <f t="shared" si="4"/>
        <v>0</v>
      </c>
      <c r="K13" s="834">
        <f t="shared" si="5"/>
        <v>0</v>
      </c>
      <c r="L13" s="834">
        <f t="shared" si="6"/>
        <v>0</v>
      </c>
      <c r="M13" s="834">
        <f t="shared" si="7"/>
        <v>0</v>
      </c>
      <c r="N13" s="834">
        <f t="shared" si="8"/>
        <v>0</v>
      </c>
      <c r="O13" s="834">
        <f t="shared" si="9"/>
        <v>0</v>
      </c>
      <c r="P13" s="834">
        <f t="shared" si="10"/>
        <v>0</v>
      </c>
      <c r="Q13" s="834">
        <f t="shared" si="11"/>
        <v>0</v>
      </c>
      <c r="R13" s="834">
        <f t="shared" si="12"/>
        <v>0</v>
      </c>
      <c r="S13" s="834">
        <f t="shared" si="13"/>
        <v>0</v>
      </c>
      <c r="T13" s="834">
        <f t="shared" si="14"/>
        <v>0</v>
      </c>
      <c r="U13" s="834">
        <f t="shared" si="15"/>
        <v>0</v>
      </c>
      <c r="V13" s="478">
        <f t="shared" si="16"/>
        <v>0</v>
      </c>
      <c r="W13" s="5">
        <f>'t1'!M13</f>
        <v>0</v>
      </c>
      <c r="AH13" s="199"/>
      <c r="AI13" s="199"/>
      <c r="AJ13" s="199"/>
      <c r="AK13" s="199"/>
      <c r="AL13" s="199"/>
      <c r="AM13" s="199"/>
      <c r="AN13" s="199"/>
      <c r="AO13" s="200"/>
      <c r="AP13" s="200"/>
      <c r="AQ13" s="200"/>
      <c r="AR13" s="200"/>
      <c r="AS13" s="200"/>
      <c r="AT13" s="200"/>
      <c r="AU13" s="200"/>
      <c r="AV13" s="200"/>
      <c r="AW13" s="200"/>
      <c r="AX13" s="200"/>
      <c r="AY13" s="200"/>
      <c r="AZ13" s="200"/>
      <c r="BA13" s="478">
        <f t="shared" si="17"/>
        <v>0</v>
      </c>
      <c r="BB13" s="5">
        <f>'t1'!AQ13</f>
        <v>0</v>
      </c>
    </row>
    <row r="14" spans="1:54" ht="12.75" customHeight="1">
      <c r="A14" s="142" t="str">
        <f>'t1'!A14</f>
        <v>CAPITANO DI CORVETTA + 23 ANNI</v>
      </c>
      <c r="B14" s="214" t="str">
        <f>'t1'!B14</f>
        <v>0D0566</v>
      </c>
      <c r="C14" s="833">
        <f t="shared" si="18"/>
        <v>0</v>
      </c>
      <c r="D14" s="833">
        <f t="shared" si="19"/>
        <v>0</v>
      </c>
      <c r="E14" s="833">
        <f t="shared" si="0"/>
        <v>0</v>
      </c>
      <c r="F14" s="833">
        <f t="shared" si="1"/>
        <v>0</v>
      </c>
      <c r="G14" s="833">
        <f t="shared" si="2"/>
        <v>0</v>
      </c>
      <c r="H14" s="833">
        <f t="shared" si="2"/>
        <v>0</v>
      </c>
      <c r="I14" s="833">
        <f t="shared" si="3"/>
        <v>0</v>
      </c>
      <c r="J14" s="834">
        <f t="shared" si="4"/>
        <v>0</v>
      </c>
      <c r="K14" s="834">
        <f t="shared" si="5"/>
        <v>0</v>
      </c>
      <c r="L14" s="834">
        <f t="shared" si="6"/>
        <v>0</v>
      </c>
      <c r="M14" s="834">
        <f t="shared" si="7"/>
        <v>0</v>
      </c>
      <c r="N14" s="834">
        <f t="shared" si="8"/>
        <v>0</v>
      </c>
      <c r="O14" s="834">
        <f t="shared" si="9"/>
        <v>0</v>
      </c>
      <c r="P14" s="834">
        <f t="shared" si="10"/>
        <v>0</v>
      </c>
      <c r="Q14" s="834">
        <f t="shared" si="11"/>
        <v>0</v>
      </c>
      <c r="R14" s="834">
        <f t="shared" si="12"/>
        <v>0</v>
      </c>
      <c r="S14" s="834">
        <f t="shared" si="13"/>
        <v>0</v>
      </c>
      <c r="T14" s="834">
        <f t="shared" si="14"/>
        <v>0</v>
      </c>
      <c r="U14" s="834">
        <f t="shared" si="15"/>
        <v>0</v>
      </c>
      <c r="V14" s="478">
        <f t="shared" si="16"/>
        <v>0</v>
      </c>
      <c r="W14" s="5">
        <f>'t1'!M14</f>
        <v>0</v>
      </c>
      <c r="AH14" s="199"/>
      <c r="AI14" s="199"/>
      <c r="AJ14" s="199"/>
      <c r="AK14" s="199"/>
      <c r="AL14" s="199"/>
      <c r="AM14" s="199"/>
      <c r="AN14" s="199"/>
      <c r="AO14" s="200"/>
      <c r="AP14" s="200"/>
      <c r="AQ14" s="200"/>
      <c r="AR14" s="200"/>
      <c r="AS14" s="200"/>
      <c r="AT14" s="200"/>
      <c r="AU14" s="200"/>
      <c r="AV14" s="200"/>
      <c r="AW14" s="200"/>
      <c r="AX14" s="200"/>
      <c r="AY14" s="200"/>
      <c r="AZ14" s="200"/>
      <c r="BA14" s="478">
        <f t="shared" si="17"/>
        <v>0</v>
      </c>
      <c r="BB14" s="5">
        <f>'t1'!AQ14</f>
        <v>0</v>
      </c>
    </row>
    <row r="15" spans="1:54" ht="12.75" customHeight="1">
      <c r="A15" s="142" t="str">
        <f>'t1'!A15</f>
        <v>CAPITANO DI CORVETTA + 13 ANNI</v>
      </c>
      <c r="B15" s="214" t="str">
        <f>'t1'!B15</f>
        <v>0D0567</v>
      </c>
      <c r="C15" s="833">
        <f t="shared" si="18"/>
        <v>0</v>
      </c>
      <c r="D15" s="833">
        <f t="shared" si="19"/>
        <v>0</v>
      </c>
      <c r="E15" s="833">
        <f t="shared" si="0"/>
        <v>0</v>
      </c>
      <c r="F15" s="833">
        <f t="shared" si="1"/>
        <v>0</v>
      </c>
      <c r="G15" s="833">
        <f t="shared" si="2"/>
        <v>0</v>
      </c>
      <c r="H15" s="833">
        <f t="shared" si="2"/>
        <v>0</v>
      </c>
      <c r="I15" s="833">
        <f t="shared" si="3"/>
        <v>0</v>
      </c>
      <c r="J15" s="834">
        <f t="shared" si="4"/>
        <v>0</v>
      </c>
      <c r="K15" s="834">
        <f t="shared" si="5"/>
        <v>0</v>
      </c>
      <c r="L15" s="834">
        <f t="shared" si="6"/>
        <v>0</v>
      </c>
      <c r="M15" s="834">
        <f t="shared" si="7"/>
        <v>0</v>
      </c>
      <c r="N15" s="834">
        <f t="shared" si="8"/>
        <v>0</v>
      </c>
      <c r="O15" s="834">
        <f t="shared" si="9"/>
        <v>0</v>
      </c>
      <c r="P15" s="834">
        <f t="shared" si="10"/>
        <v>0</v>
      </c>
      <c r="Q15" s="834">
        <f t="shared" si="11"/>
        <v>0</v>
      </c>
      <c r="R15" s="834">
        <f t="shared" si="12"/>
        <v>0</v>
      </c>
      <c r="S15" s="834">
        <f t="shared" si="13"/>
        <v>0</v>
      </c>
      <c r="T15" s="834">
        <f t="shared" si="14"/>
        <v>0</v>
      </c>
      <c r="U15" s="834">
        <f t="shared" si="15"/>
        <v>0</v>
      </c>
      <c r="V15" s="478">
        <f t="shared" si="16"/>
        <v>0</v>
      </c>
      <c r="W15" s="5">
        <f>'t1'!M15</f>
        <v>0</v>
      </c>
      <c r="AH15" s="199"/>
      <c r="AI15" s="199"/>
      <c r="AJ15" s="199"/>
      <c r="AK15" s="199"/>
      <c r="AL15" s="199"/>
      <c r="AM15" s="199"/>
      <c r="AN15" s="199"/>
      <c r="AO15" s="200"/>
      <c r="AP15" s="200"/>
      <c r="AQ15" s="200"/>
      <c r="AR15" s="200"/>
      <c r="AS15" s="200"/>
      <c r="AT15" s="200"/>
      <c r="AU15" s="200"/>
      <c r="AV15" s="200"/>
      <c r="AW15" s="200"/>
      <c r="AX15" s="200"/>
      <c r="AY15" s="200"/>
      <c r="AZ15" s="200"/>
      <c r="BA15" s="478">
        <f t="shared" si="17"/>
        <v>0</v>
      </c>
      <c r="BB15" s="5">
        <f>'t1'!AQ15</f>
        <v>0</v>
      </c>
    </row>
    <row r="16" spans="1:54" ht="12.75" customHeight="1">
      <c r="A16" s="142" t="str">
        <f>'t1'!A16</f>
        <v>CAPITANO DI FREGATA</v>
      </c>
      <c r="B16" s="214" t="str">
        <f>'t1'!B16</f>
        <v>019343</v>
      </c>
      <c r="C16" s="833">
        <f t="shared" si="18"/>
        <v>0</v>
      </c>
      <c r="D16" s="833">
        <f t="shared" si="19"/>
        <v>0</v>
      </c>
      <c r="E16" s="833">
        <f t="shared" si="0"/>
        <v>0</v>
      </c>
      <c r="F16" s="833">
        <f t="shared" si="1"/>
        <v>0</v>
      </c>
      <c r="G16" s="833">
        <f t="shared" si="2"/>
        <v>0</v>
      </c>
      <c r="H16" s="833">
        <f t="shared" si="2"/>
        <v>0</v>
      </c>
      <c r="I16" s="833">
        <f t="shared" si="3"/>
        <v>0</v>
      </c>
      <c r="J16" s="833">
        <f t="shared" si="4"/>
        <v>0</v>
      </c>
      <c r="K16" s="834">
        <f t="shared" si="5"/>
        <v>0</v>
      </c>
      <c r="L16" s="834">
        <f t="shared" si="6"/>
        <v>0</v>
      </c>
      <c r="M16" s="834">
        <f t="shared" si="7"/>
        <v>0</v>
      </c>
      <c r="N16" s="834">
        <f t="shared" si="8"/>
        <v>0</v>
      </c>
      <c r="O16" s="834">
        <f t="shared" si="9"/>
        <v>0</v>
      </c>
      <c r="P16" s="834">
        <f t="shared" si="10"/>
        <v>0</v>
      </c>
      <c r="Q16" s="834">
        <f t="shared" si="11"/>
        <v>0</v>
      </c>
      <c r="R16" s="834">
        <f t="shared" si="12"/>
        <v>0</v>
      </c>
      <c r="S16" s="834">
        <f t="shared" si="13"/>
        <v>0</v>
      </c>
      <c r="T16" s="834">
        <f t="shared" si="14"/>
        <v>0</v>
      </c>
      <c r="U16" s="834">
        <f t="shared" si="15"/>
        <v>0</v>
      </c>
      <c r="V16" s="478">
        <f t="shared" si="16"/>
        <v>0</v>
      </c>
      <c r="W16" s="5">
        <f>'t1'!M16</f>
        <v>0</v>
      </c>
      <c r="AH16" s="199"/>
      <c r="AI16" s="199"/>
      <c r="AJ16" s="199"/>
      <c r="AK16" s="199"/>
      <c r="AL16" s="199"/>
      <c r="AM16" s="199"/>
      <c r="AN16" s="199"/>
      <c r="AO16" s="199"/>
      <c r="AP16" s="200"/>
      <c r="AQ16" s="200"/>
      <c r="AR16" s="200"/>
      <c r="AS16" s="200"/>
      <c r="AT16" s="200"/>
      <c r="AU16" s="200"/>
      <c r="AV16" s="200"/>
      <c r="AW16" s="200"/>
      <c r="AX16" s="200"/>
      <c r="AY16" s="200"/>
      <c r="AZ16" s="200"/>
      <c r="BA16" s="478">
        <f t="shared" si="17"/>
        <v>0</v>
      </c>
      <c r="BB16" s="5">
        <f>'t1'!AQ16</f>
        <v>0</v>
      </c>
    </row>
    <row r="17" spans="1:54" ht="12.75" customHeight="1">
      <c r="A17" s="142" t="str">
        <f>'t1'!A17</f>
        <v>CAPITANO DI CORVETTA  CON 3 ANNI NEL GRADO</v>
      </c>
      <c r="B17" s="214" t="str">
        <f>'t1'!B17</f>
        <v>0D0957</v>
      </c>
      <c r="C17" s="833">
        <f t="shared" si="18"/>
        <v>0</v>
      </c>
      <c r="D17" s="833">
        <f t="shared" si="19"/>
        <v>0</v>
      </c>
      <c r="E17" s="833">
        <f t="shared" si="0"/>
        <v>0</v>
      </c>
      <c r="F17" s="833">
        <f t="shared" si="1"/>
        <v>0</v>
      </c>
      <c r="G17" s="833">
        <f t="shared" si="2"/>
        <v>0</v>
      </c>
      <c r="H17" s="833">
        <f t="shared" si="2"/>
        <v>0</v>
      </c>
      <c r="I17" s="833">
        <f t="shared" si="3"/>
        <v>0</v>
      </c>
      <c r="J17" s="833">
        <f t="shared" si="4"/>
        <v>0</v>
      </c>
      <c r="K17" s="834">
        <f t="shared" si="5"/>
        <v>0</v>
      </c>
      <c r="L17" s="834">
        <f t="shared" si="6"/>
        <v>0</v>
      </c>
      <c r="M17" s="834">
        <f t="shared" si="7"/>
        <v>0</v>
      </c>
      <c r="N17" s="834">
        <f t="shared" si="8"/>
        <v>0</v>
      </c>
      <c r="O17" s="834">
        <f t="shared" si="9"/>
        <v>0</v>
      </c>
      <c r="P17" s="834">
        <f t="shared" si="10"/>
        <v>0</v>
      </c>
      <c r="Q17" s="834">
        <f t="shared" si="11"/>
        <v>0</v>
      </c>
      <c r="R17" s="834">
        <f t="shared" si="12"/>
        <v>0</v>
      </c>
      <c r="S17" s="834">
        <f t="shared" si="13"/>
        <v>0</v>
      </c>
      <c r="T17" s="834">
        <f t="shared" si="14"/>
        <v>0</v>
      </c>
      <c r="U17" s="834">
        <f t="shared" si="15"/>
        <v>0</v>
      </c>
      <c r="V17" s="478">
        <f t="shared" si="16"/>
        <v>0</v>
      </c>
      <c r="W17" s="5">
        <f>'t1'!M17</f>
        <v>0</v>
      </c>
      <c r="AH17" s="199"/>
      <c r="AI17" s="199"/>
      <c r="AJ17" s="199"/>
      <c r="AK17" s="199"/>
      <c r="AL17" s="199"/>
      <c r="AM17" s="199"/>
      <c r="AN17" s="199"/>
      <c r="AO17" s="199"/>
      <c r="AP17" s="200"/>
      <c r="AQ17" s="200"/>
      <c r="AR17" s="200"/>
      <c r="AS17" s="200"/>
      <c r="AT17" s="200"/>
      <c r="AU17" s="200"/>
      <c r="AV17" s="200"/>
      <c r="AW17" s="200"/>
      <c r="AX17" s="200"/>
      <c r="AY17" s="200"/>
      <c r="AZ17" s="200"/>
      <c r="BA17" s="478">
        <f t="shared" si="17"/>
        <v>0</v>
      </c>
      <c r="BB17" s="5">
        <f>'t1'!AQ17</f>
        <v>0</v>
      </c>
    </row>
    <row r="18" spans="1:54" ht="12.75" customHeight="1">
      <c r="A18" s="142" t="str">
        <f>'t1'!A18</f>
        <v>CAPITANO DI CORVETTA</v>
      </c>
      <c r="B18" s="214" t="str">
        <f>'t1'!B18</f>
        <v>019341</v>
      </c>
      <c r="C18" s="833">
        <f t="shared" si="18"/>
        <v>0</v>
      </c>
      <c r="D18" s="833">
        <f t="shared" si="19"/>
        <v>0</v>
      </c>
      <c r="E18" s="833">
        <f t="shared" si="0"/>
        <v>0</v>
      </c>
      <c r="F18" s="833">
        <f t="shared" si="1"/>
        <v>0</v>
      </c>
      <c r="G18" s="833">
        <f t="shared" si="2"/>
        <v>0</v>
      </c>
      <c r="H18" s="833">
        <f t="shared" si="2"/>
        <v>0</v>
      </c>
      <c r="I18" s="833">
        <f t="shared" si="3"/>
        <v>0</v>
      </c>
      <c r="J18" s="833">
        <f t="shared" si="4"/>
        <v>0</v>
      </c>
      <c r="K18" s="834">
        <f t="shared" si="5"/>
        <v>0</v>
      </c>
      <c r="L18" s="834">
        <f t="shared" si="6"/>
        <v>0</v>
      </c>
      <c r="M18" s="834">
        <f t="shared" si="7"/>
        <v>0</v>
      </c>
      <c r="N18" s="834">
        <f t="shared" si="8"/>
        <v>0</v>
      </c>
      <c r="O18" s="834">
        <f t="shared" si="9"/>
        <v>0</v>
      </c>
      <c r="P18" s="834">
        <f t="shared" si="10"/>
        <v>0</v>
      </c>
      <c r="Q18" s="834">
        <f t="shared" si="11"/>
        <v>0</v>
      </c>
      <c r="R18" s="834">
        <f t="shared" si="12"/>
        <v>0</v>
      </c>
      <c r="S18" s="834">
        <f t="shared" si="13"/>
        <v>0</v>
      </c>
      <c r="T18" s="834">
        <f t="shared" si="14"/>
        <v>0</v>
      </c>
      <c r="U18" s="834">
        <f t="shared" si="15"/>
        <v>0</v>
      </c>
      <c r="V18" s="478">
        <f t="shared" si="16"/>
        <v>0</v>
      </c>
      <c r="W18" s="5">
        <f>'t1'!M18</f>
        <v>0</v>
      </c>
      <c r="AH18" s="199"/>
      <c r="AI18" s="199"/>
      <c r="AJ18" s="199"/>
      <c r="AK18" s="199"/>
      <c r="AL18" s="199"/>
      <c r="AM18" s="199"/>
      <c r="AN18" s="199"/>
      <c r="AO18" s="199"/>
      <c r="AP18" s="200"/>
      <c r="AQ18" s="200"/>
      <c r="AR18" s="200"/>
      <c r="AS18" s="200"/>
      <c r="AT18" s="200"/>
      <c r="AU18" s="200"/>
      <c r="AV18" s="200"/>
      <c r="AW18" s="200"/>
      <c r="AX18" s="200"/>
      <c r="AY18" s="200"/>
      <c r="AZ18" s="200"/>
      <c r="BA18" s="478">
        <f t="shared" si="17"/>
        <v>0</v>
      </c>
      <c r="BB18" s="5">
        <f>'t1'!AQ18</f>
        <v>0</v>
      </c>
    </row>
    <row r="19" spans="1:54" ht="12.75" customHeight="1">
      <c r="A19" s="142" t="str">
        <f>'t1'!A19</f>
        <v>TENENTE DI VASCELLO + 10 ANNI</v>
      </c>
      <c r="B19" s="214" t="str">
        <f>'t1'!B19</f>
        <v>018958</v>
      </c>
      <c r="C19" s="833">
        <f t="shared" si="18"/>
        <v>0</v>
      </c>
      <c r="D19" s="833">
        <f t="shared" si="19"/>
        <v>0</v>
      </c>
      <c r="E19" s="833">
        <f t="shared" si="0"/>
        <v>0</v>
      </c>
      <c r="F19" s="833">
        <f t="shared" si="1"/>
        <v>0</v>
      </c>
      <c r="G19" s="833">
        <f t="shared" si="2"/>
        <v>0</v>
      </c>
      <c r="H19" s="833">
        <f t="shared" si="2"/>
        <v>0</v>
      </c>
      <c r="I19" s="833">
        <f t="shared" si="3"/>
        <v>0</v>
      </c>
      <c r="J19" s="833">
        <f t="shared" si="4"/>
        <v>0</v>
      </c>
      <c r="K19" s="834">
        <f t="shared" si="5"/>
        <v>0</v>
      </c>
      <c r="L19" s="834">
        <f t="shared" si="6"/>
        <v>0</v>
      </c>
      <c r="M19" s="834">
        <f t="shared" si="7"/>
        <v>0</v>
      </c>
      <c r="N19" s="834">
        <f t="shared" si="8"/>
        <v>0</v>
      </c>
      <c r="O19" s="834">
        <f t="shared" si="9"/>
        <v>0</v>
      </c>
      <c r="P19" s="834">
        <f t="shared" si="10"/>
        <v>0</v>
      </c>
      <c r="Q19" s="834">
        <f t="shared" si="11"/>
        <v>0</v>
      </c>
      <c r="R19" s="834">
        <f t="shared" si="12"/>
        <v>0</v>
      </c>
      <c r="S19" s="834">
        <f t="shared" si="13"/>
        <v>0</v>
      </c>
      <c r="T19" s="834">
        <f t="shared" si="14"/>
        <v>0</v>
      </c>
      <c r="U19" s="834">
        <f t="shared" si="15"/>
        <v>0</v>
      </c>
      <c r="V19" s="478">
        <f t="shared" si="16"/>
        <v>0</v>
      </c>
      <c r="W19" s="5">
        <f>'t1'!M19</f>
        <v>0</v>
      </c>
      <c r="AH19" s="199"/>
      <c r="AI19" s="199"/>
      <c r="AJ19" s="199"/>
      <c r="AK19" s="199"/>
      <c r="AL19" s="199"/>
      <c r="AM19" s="199"/>
      <c r="AN19" s="199"/>
      <c r="AO19" s="199"/>
      <c r="AP19" s="200"/>
      <c r="AQ19" s="200"/>
      <c r="AR19" s="200"/>
      <c r="AS19" s="200"/>
      <c r="AT19" s="200"/>
      <c r="AU19" s="200"/>
      <c r="AV19" s="200"/>
      <c r="AW19" s="200"/>
      <c r="AX19" s="200"/>
      <c r="AY19" s="200"/>
      <c r="AZ19" s="200"/>
      <c r="BA19" s="478">
        <f t="shared" si="17"/>
        <v>0</v>
      </c>
      <c r="BB19" s="5">
        <f>'t1'!AQ19</f>
        <v>0</v>
      </c>
    </row>
    <row r="20" spans="1:54" ht="12.75" customHeight="1">
      <c r="A20" s="142" t="str">
        <f>'t1'!A20</f>
        <v>TENENTE DI VASCELLO</v>
      </c>
      <c r="B20" s="214" t="str">
        <f>'t1'!B20</f>
        <v>018354</v>
      </c>
      <c r="C20" s="833">
        <f t="shared" si="18"/>
        <v>0</v>
      </c>
      <c r="D20" s="833">
        <f t="shared" si="19"/>
        <v>0</v>
      </c>
      <c r="E20" s="833">
        <f t="shared" si="0"/>
        <v>0</v>
      </c>
      <c r="F20" s="833">
        <f t="shared" si="1"/>
        <v>0</v>
      </c>
      <c r="G20" s="833">
        <f t="shared" si="2"/>
        <v>0</v>
      </c>
      <c r="H20" s="833">
        <f t="shared" si="2"/>
        <v>0</v>
      </c>
      <c r="I20" s="833">
        <f t="shared" si="3"/>
        <v>0</v>
      </c>
      <c r="J20" s="834">
        <f t="shared" si="4"/>
        <v>0</v>
      </c>
      <c r="K20" s="834">
        <f t="shared" si="5"/>
        <v>0</v>
      </c>
      <c r="L20" s="834">
        <f t="shared" si="6"/>
        <v>0</v>
      </c>
      <c r="M20" s="834">
        <f t="shared" si="7"/>
        <v>0</v>
      </c>
      <c r="N20" s="834">
        <f t="shared" si="8"/>
        <v>0</v>
      </c>
      <c r="O20" s="834">
        <f t="shared" si="9"/>
        <v>0</v>
      </c>
      <c r="P20" s="834">
        <f t="shared" si="10"/>
        <v>0</v>
      </c>
      <c r="Q20" s="834">
        <f t="shared" si="11"/>
        <v>0</v>
      </c>
      <c r="R20" s="834">
        <f t="shared" si="12"/>
        <v>0</v>
      </c>
      <c r="S20" s="834">
        <f t="shared" si="13"/>
        <v>0</v>
      </c>
      <c r="T20" s="834">
        <f t="shared" si="14"/>
        <v>0</v>
      </c>
      <c r="U20" s="834">
        <f t="shared" si="15"/>
        <v>0</v>
      </c>
      <c r="V20" s="478">
        <f t="shared" si="16"/>
        <v>0</v>
      </c>
      <c r="W20" s="5">
        <f>'t1'!M20</f>
        <v>0</v>
      </c>
      <c r="AH20" s="199"/>
      <c r="AI20" s="199"/>
      <c r="AJ20" s="199"/>
      <c r="AK20" s="199"/>
      <c r="AL20" s="199"/>
      <c r="AM20" s="199"/>
      <c r="AN20" s="199"/>
      <c r="AO20" s="200"/>
      <c r="AP20" s="200"/>
      <c r="AQ20" s="200"/>
      <c r="AR20" s="200"/>
      <c r="AS20" s="200"/>
      <c r="AT20" s="200"/>
      <c r="AU20" s="200"/>
      <c r="AV20" s="200"/>
      <c r="AW20" s="200"/>
      <c r="AX20" s="200"/>
      <c r="AY20" s="200"/>
      <c r="AZ20" s="200"/>
      <c r="BA20" s="478">
        <f t="shared" si="17"/>
        <v>0</v>
      </c>
      <c r="BB20" s="5">
        <f>'t1'!AQ20</f>
        <v>0</v>
      </c>
    </row>
    <row r="21" spans="1:54" ht="12.75" customHeight="1">
      <c r="A21" s="142" t="str">
        <f>'t1'!A21</f>
        <v>SOTTOTENENTE DI VASCELLO</v>
      </c>
      <c r="B21" s="214" t="str">
        <f>'t1'!B21</f>
        <v>018338</v>
      </c>
      <c r="C21" s="833">
        <f t="shared" si="18"/>
        <v>0</v>
      </c>
      <c r="D21" s="833">
        <f t="shared" si="19"/>
        <v>0</v>
      </c>
      <c r="E21" s="833">
        <f t="shared" si="0"/>
        <v>0</v>
      </c>
      <c r="F21" s="833">
        <f t="shared" si="1"/>
        <v>0</v>
      </c>
      <c r="G21" s="833">
        <f t="shared" si="2"/>
        <v>0</v>
      </c>
      <c r="H21" s="833">
        <f t="shared" si="2"/>
        <v>0</v>
      </c>
      <c r="I21" s="833">
        <f t="shared" si="3"/>
        <v>0</v>
      </c>
      <c r="J21" s="834">
        <f t="shared" si="4"/>
        <v>0</v>
      </c>
      <c r="K21" s="834">
        <f t="shared" si="5"/>
        <v>0</v>
      </c>
      <c r="L21" s="834">
        <f t="shared" si="6"/>
        <v>0</v>
      </c>
      <c r="M21" s="834">
        <f t="shared" si="7"/>
        <v>0</v>
      </c>
      <c r="N21" s="834">
        <f t="shared" si="8"/>
        <v>0</v>
      </c>
      <c r="O21" s="834">
        <f t="shared" si="9"/>
        <v>0</v>
      </c>
      <c r="P21" s="834">
        <f t="shared" si="10"/>
        <v>0</v>
      </c>
      <c r="Q21" s="834">
        <f t="shared" si="11"/>
        <v>0</v>
      </c>
      <c r="R21" s="834">
        <f t="shared" si="12"/>
        <v>0</v>
      </c>
      <c r="S21" s="834">
        <f t="shared" si="13"/>
        <v>0</v>
      </c>
      <c r="T21" s="834">
        <f t="shared" si="14"/>
        <v>0</v>
      </c>
      <c r="U21" s="834">
        <f t="shared" si="15"/>
        <v>0</v>
      </c>
      <c r="V21" s="478">
        <f t="shared" si="16"/>
        <v>0</v>
      </c>
      <c r="W21" s="5">
        <f>'t1'!M21</f>
        <v>0</v>
      </c>
      <c r="AH21" s="199"/>
      <c r="AI21" s="199"/>
      <c r="AJ21" s="199"/>
      <c r="AK21" s="199"/>
      <c r="AL21" s="199"/>
      <c r="AM21" s="199"/>
      <c r="AN21" s="199"/>
      <c r="AO21" s="200"/>
      <c r="AP21" s="200"/>
      <c r="AQ21" s="200"/>
      <c r="AR21" s="200"/>
      <c r="AS21" s="200"/>
      <c r="AT21" s="200"/>
      <c r="AU21" s="200"/>
      <c r="AV21" s="200"/>
      <c r="AW21" s="200"/>
      <c r="AX21" s="200"/>
      <c r="AY21" s="200"/>
      <c r="AZ21" s="200"/>
      <c r="BA21" s="478">
        <f t="shared" si="17"/>
        <v>0</v>
      </c>
      <c r="BB21" s="5">
        <f>'t1'!AQ21</f>
        <v>0</v>
      </c>
    </row>
    <row r="22" spans="1:54" ht="12.75" customHeight="1">
      <c r="A22" s="142" t="str">
        <f>'t1'!A22</f>
        <v>GUARDIAMARINA</v>
      </c>
      <c r="B22" s="214" t="str">
        <f>'t1'!B22</f>
        <v>017335</v>
      </c>
      <c r="C22" s="833">
        <f t="shared" si="18"/>
        <v>0</v>
      </c>
      <c r="D22" s="833">
        <f t="shared" si="19"/>
        <v>0</v>
      </c>
      <c r="E22" s="833">
        <f t="shared" si="0"/>
        <v>0</v>
      </c>
      <c r="F22" s="833">
        <f t="shared" si="1"/>
        <v>0</v>
      </c>
      <c r="G22" s="833">
        <f t="shared" si="2"/>
        <v>0</v>
      </c>
      <c r="H22" s="833">
        <f t="shared" si="2"/>
        <v>0</v>
      </c>
      <c r="I22" s="833">
        <f t="shared" si="3"/>
        <v>0</v>
      </c>
      <c r="J22" s="834">
        <f t="shared" si="4"/>
        <v>0</v>
      </c>
      <c r="K22" s="834">
        <f t="shared" si="5"/>
        <v>0</v>
      </c>
      <c r="L22" s="834">
        <f t="shared" si="6"/>
        <v>0</v>
      </c>
      <c r="M22" s="834">
        <f t="shared" si="7"/>
        <v>0</v>
      </c>
      <c r="N22" s="834">
        <f t="shared" si="8"/>
        <v>0</v>
      </c>
      <c r="O22" s="834">
        <f t="shared" si="9"/>
        <v>0</v>
      </c>
      <c r="P22" s="834">
        <f t="shared" si="10"/>
        <v>0</v>
      </c>
      <c r="Q22" s="834">
        <f t="shared" si="11"/>
        <v>0</v>
      </c>
      <c r="R22" s="834">
        <f t="shared" si="12"/>
        <v>0</v>
      </c>
      <c r="S22" s="834">
        <f t="shared" si="13"/>
        <v>0</v>
      </c>
      <c r="T22" s="834">
        <f t="shared" si="14"/>
        <v>0</v>
      </c>
      <c r="U22" s="834">
        <f t="shared" si="15"/>
        <v>0</v>
      </c>
      <c r="V22" s="478">
        <f t="shared" si="16"/>
        <v>0</v>
      </c>
      <c r="W22" s="5">
        <f>'t1'!M22</f>
        <v>0</v>
      </c>
      <c r="AH22" s="199"/>
      <c r="AI22" s="199"/>
      <c r="AJ22" s="199"/>
      <c r="AK22" s="199"/>
      <c r="AL22" s="199"/>
      <c r="AM22" s="199"/>
      <c r="AN22" s="199"/>
      <c r="AO22" s="200"/>
      <c r="AP22" s="200"/>
      <c r="AQ22" s="200"/>
      <c r="AR22" s="200"/>
      <c r="AS22" s="200"/>
      <c r="AT22" s="200"/>
      <c r="AU22" s="200"/>
      <c r="AV22" s="200"/>
      <c r="AW22" s="200"/>
      <c r="AX22" s="200"/>
      <c r="AY22" s="200"/>
      <c r="AZ22" s="200"/>
      <c r="BA22" s="478">
        <f t="shared" si="17"/>
        <v>0</v>
      </c>
      <c r="BB22" s="5">
        <f>'t1'!AQ22</f>
        <v>0</v>
      </c>
    </row>
    <row r="23" spans="1:54" ht="12.75" customHeight="1">
      <c r="A23" s="142" t="str">
        <f>'t1'!A23</f>
        <v>PRIMO LUOGOTENENTE</v>
      </c>
      <c r="B23" s="214" t="str">
        <f>'t1'!B23</f>
        <v>017938</v>
      </c>
      <c r="C23" s="833">
        <f t="shared" si="18"/>
        <v>0</v>
      </c>
      <c r="D23" s="833">
        <f t="shared" si="19"/>
        <v>0</v>
      </c>
      <c r="E23" s="833">
        <f t="shared" si="0"/>
        <v>0</v>
      </c>
      <c r="F23" s="833">
        <f t="shared" si="1"/>
        <v>0</v>
      </c>
      <c r="G23" s="833">
        <f t="shared" si="2"/>
        <v>0</v>
      </c>
      <c r="H23" s="833">
        <f t="shared" si="2"/>
        <v>0</v>
      </c>
      <c r="I23" s="833">
        <f t="shared" si="3"/>
        <v>0</v>
      </c>
      <c r="J23" s="831">
        <f t="shared" si="4"/>
        <v>0</v>
      </c>
      <c r="K23" s="834">
        <f t="shared" si="5"/>
        <v>0</v>
      </c>
      <c r="L23" s="834">
        <f t="shared" si="6"/>
        <v>0</v>
      </c>
      <c r="M23" s="835">
        <f t="shared" si="7"/>
        <v>0</v>
      </c>
      <c r="N23" s="834">
        <f t="shared" si="8"/>
        <v>0</v>
      </c>
      <c r="O23" s="834">
        <f t="shared" si="9"/>
        <v>0</v>
      </c>
      <c r="P23" s="834">
        <f t="shared" si="10"/>
        <v>0</v>
      </c>
      <c r="Q23" s="834">
        <f t="shared" si="11"/>
        <v>0</v>
      </c>
      <c r="R23" s="834">
        <f t="shared" si="12"/>
        <v>0</v>
      </c>
      <c r="S23" s="834">
        <f t="shared" si="13"/>
        <v>0</v>
      </c>
      <c r="T23" s="834">
        <f t="shared" si="14"/>
        <v>0</v>
      </c>
      <c r="U23" s="834">
        <f t="shared" si="15"/>
        <v>0</v>
      </c>
      <c r="V23" s="478">
        <f t="shared" si="16"/>
        <v>0</v>
      </c>
      <c r="W23" s="5">
        <f>'t1'!M23</f>
        <v>0</v>
      </c>
      <c r="AH23" s="199"/>
      <c r="AI23" s="199"/>
      <c r="AJ23" s="199"/>
      <c r="AK23" s="199"/>
      <c r="AL23" s="199"/>
      <c r="AM23" s="199"/>
      <c r="AN23" s="199"/>
      <c r="AO23" s="196"/>
      <c r="AP23" s="200"/>
      <c r="AQ23" s="200"/>
      <c r="AR23" s="201"/>
      <c r="AS23" s="200"/>
      <c r="AT23" s="200"/>
      <c r="AU23" s="200"/>
      <c r="AV23" s="200"/>
      <c r="AW23" s="200"/>
      <c r="AX23" s="200"/>
      <c r="AY23" s="200"/>
      <c r="AZ23" s="200"/>
      <c r="BA23" s="478">
        <f t="shared" si="17"/>
        <v>0</v>
      </c>
      <c r="BB23" s="5">
        <f>'t1'!AQ23</f>
        <v>0</v>
      </c>
    </row>
    <row r="24" spans="1:54" ht="12.75" customHeight="1">
      <c r="A24" s="142" t="str">
        <f>'t1'!A24</f>
        <v>LUOGOTENENTE</v>
      </c>
      <c r="B24" s="214" t="str">
        <f>'t1'!B24</f>
        <v>017830</v>
      </c>
      <c r="C24" s="833">
        <f t="shared" si="18"/>
        <v>0</v>
      </c>
      <c r="D24" s="833">
        <f t="shared" si="19"/>
        <v>0</v>
      </c>
      <c r="E24" s="833">
        <f t="shared" si="0"/>
        <v>0</v>
      </c>
      <c r="F24" s="833">
        <f t="shared" si="1"/>
        <v>0</v>
      </c>
      <c r="G24" s="833">
        <f t="shared" si="2"/>
        <v>0</v>
      </c>
      <c r="H24" s="833">
        <f t="shared" si="2"/>
        <v>0</v>
      </c>
      <c r="I24" s="833">
        <f t="shared" si="3"/>
        <v>0</v>
      </c>
      <c r="J24" s="831">
        <f t="shared" si="4"/>
        <v>0</v>
      </c>
      <c r="K24" s="834">
        <f t="shared" si="5"/>
        <v>0</v>
      </c>
      <c r="L24" s="834">
        <f t="shared" si="6"/>
        <v>0</v>
      </c>
      <c r="M24" s="835">
        <f t="shared" si="7"/>
        <v>0</v>
      </c>
      <c r="N24" s="834">
        <f t="shared" si="8"/>
        <v>0</v>
      </c>
      <c r="O24" s="834">
        <f t="shared" si="9"/>
        <v>0</v>
      </c>
      <c r="P24" s="834">
        <f t="shared" si="10"/>
        <v>0</v>
      </c>
      <c r="Q24" s="834">
        <f t="shared" si="11"/>
        <v>0</v>
      </c>
      <c r="R24" s="834">
        <f t="shared" si="12"/>
        <v>0</v>
      </c>
      <c r="S24" s="834">
        <f t="shared" si="13"/>
        <v>0</v>
      </c>
      <c r="T24" s="834">
        <f t="shared" si="14"/>
        <v>0</v>
      </c>
      <c r="U24" s="834">
        <f t="shared" si="15"/>
        <v>0</v>
      </c>
      <c r="V24" s="478">
        <f t="shared" si="16"/>
        <v>0</v>
      </c>
      <c r="W24" s="5">
        <f>'t1'!M24</f>
        <v>0</v>
      </c>
      <c r="AH24" s="199"/>
      <c r="AI24" s="199"/>
      <c r="AJ24" s="199"/>
      <c r="AK24" s="199"/>
      <c r="AL24" s="199"/>
      <c r="AM24" s="199"/>
      <c r="AN24" s="199"/>
      <c r="AO24" s="196"/>
      <c r="AP24" s="200"/>
      <c r="AQ24" s="200"/>
      <c r="AR24" s="201"/>
      <c r="AS24" s="200"/>
      <c r="AT24" s="200"/>
      <c r="AU24" s="200"/>
      <c r="AV24" s="200"/>
      <c r="AW24" s="200"/>
      <c r="AX24" s="200"/>
      <c r="AY24" s="200"/>
      <c r="AZ24" s="200"/>
      <c r="BA24" s="478">
        <f t="shared" si="17"/>
        <v>0</v>
      </c>
      <c r="BB24" s="5">
        <f>'t1'!AQ24</f>
        <v>0</v>
      </c>
    </row>
    <row r="25" spans="1:54" ht="12.75" customHeight="1">
      <c r="A25" s="142" t="str">
        <f>'t1'!A25</f>
        <v>PRIMO MARESCIALLO CON 8 ANNI NEL GRADO</v>
      </c>
      <c r="B25" s="214" t="str">
        <f>'t1'!B25</f>
        <v>017834</v>
      </c>
      <c r="C25" s="833">
        <f t="shared" si="18"/>
        <v>0</v>
      </c>
      <c r="D25" s="833">
        <f t="shared" si="19"/>
        <v>0</v>
      </c>
      <c r="E25" s="833">
        <f t="shared" si="0"/>
        <v>0</v>
      </c>
      <c r="F25" s="833">
        <f t="shared" si="1"/>
        <v>0</v>
      </c>
      <c r="G25" s="833">
        <f t="shared" si="2"/>
        <v>0</v>
      </c>
      <c r="H25" s="833">
        <f t="shared" si="2"/>
        <v>0</v>
      </c>
      <c r="I25" s="833">
        <f t="shared" si="3"/>
        <v>0</v>
      </c>
      <c r="J25" s="831">
        <f t="shared" si="4"/>
        <v>0</v>
      </c>
      <c r="K25" s="834">
        <f t="shared" si="5"/>
        <v>0</v>
      </c>
      <c r="L25" s="834">
        <f t="shared" si="6"/>
        <v>0</v>
      </c>
      <c r="M25" s="835">
        <f t="shared" si="7"/>
        <v>0</v>
      </c>
      <c r="N25" s="834">
        <f t="shared" si="8"/>
        <v>0</v>
      </c>
      <c r="O25" s="834">
        <f t="shared" si="9"/>
        <v>0</v>
      </c>
      <c r="P25" s="834">
        <f t="shared" si="10"/>
        <v>0</v>
      </c>
      <c r="Q25" s="834">
        <f t="shared" si="11"/>
        <v>0</v>
      </c>
      <c r="R25" s="834">
        <f t="shared" si="12"/>
        <v>0</v>
      </c>
      <c r="S25" s="834">
        <f t="shared" si="13"/>
        <v>0</v>
      </c>
      <c r="T25" s="834">
        <f t="shared" si="14"/>
        <v>0</v>
      </c>
      <c r="U25" s="834">
        <f t="shared" si="15"/>
        <v>0</v>
      </c>
      <c r="V25" s="478">
        <f t="shared" si="16"/>
        <v>0</v>
      </c>
      <c r="W25" s="5">
        <f>'t1'!M25</f>
        <v>0</v>
      </c>
      <c r="AH25" s="199"/>
      <c r="AI25" s="199"/>
      <c r="AJ25" s="199"/>
      <c r="AK25" s="199"/>
      <c r="AL25" s="199"/>
      <c r="AM25" s="199"/>
      <c r="AN25" s="199"/>
      <c r="AO25" s="196"/>
      <c r="AP25" s="200"/>
      <c r="AQ25" s="200"/>
      <c r="AR25" s="201"/>
      <c r="AS25" s="200"/>
      <c r="AT25" s="200"/>
      <c r="AU25" s="200"/>
      <c r="AV25" s="200"/>
      <c r="AW25" s="200"/>
      <c r="AX25" s="200"/>
      <c r="AY25" s="200"/>
      <c r="AZ25" s="200"/>
      <c r="BA25" s="478">
        <f t="shared" si="17"/>
        <v>0</v>
      </c>
      <c r="BB25" s="5">
        <f>'t1'!AQ25</f>
        <v>0</v>
      </c>
    </row>
    <row r="26" spans="1:54" ht="12.75" customHeight="1">
      <c r="A26" s="142" t="str">
        <f>'t1'!A26</f>
        <v>PRIMO MARESCIALLO</v>
      </c>
      <c r="B26" s="214" t="str">
        <f>'t1'!B26</f>
        <v>017556</v>
      </c>
      <c r="C26" s="833">
        <f t="shared" si="18"/>
        <v>0</v>
      </c>
      <c r="D26" s="833">
        <f t="shared" si="19"/>
        <v>0</v>
      </c>
      <c r="E26" s="833">
        <f t="shared" si="0"/>
        <v>0</v>
      </c>
      <c r="F26" s="833">
        <f t="shared" si="1"/>
        <v>0</v>
      </c>
      <c r="G26" s="833">
        <f t="shared" si="2"/>
        <v>0</v>
      </c>
      <c r="H26" s="833">
        <f t="shared" si="2"/>
        <v>0</v>
      </c>
      <c r="I26" s="833">
        <f t="shared" si="3"/>
        <v>0</v>
      </c>
      <c r="J26" s="831">
        <f t="shared" si="4"/>
        <v>0</v>
      </c>
      <c r="K26" s="834">
        <f t="shared" si="5"/>
        <v>0</v>
      </c>
      <c r="L26" s="834">
        <f t="shared" si="6"/>
        <v>0</v>
      </c>
      <c r="M26" s="835">
        <f t="shared" si="7"/>
        <v>0</v>
      </c>
      <c r="N26" s="834">
        <f t="shared" si="8"/>
        <v>0</v>
      </c>
      <c r="O26" s="834">
        <f t="shared" si="9"/>
        <v>0</v>
      </c>
      <c r="P26" s="834">
        <f t="shared" si="10"/>
        <v>0</v>
      </c>
      <c r="Q26" s="834">
        <f t="shared" si="11"/>
        <v>0</v>
      </c>
      <c r="R26" s="834">
        <f t="shared" si="12"/>
        <v>0</v>
      </c>
      <c r="S26" s="834">
        <f t="shared" si="13"/>
        <v>0</v>
      </c>
      <c r="T26" s="834">
        <f t="shared" si="14"/>
        <v>0</v>
      </c>
      <c r="U26" s="834">
        <f t="shared" si="15"/>
        <v>0</v>
      </c>
      <c r="V26" s="478">
        <f t="shared" si="16"/>
        <v>0</v>
      </c>
      <c r="W26" s="5">
        <f>'t1'!M26</f>
        <v>0</v>
      </c>
      <c r="AH26" s="199"/>
      <c r="AI26" s="199"/>
      <c r="AJ26" s="199"/>
      <c r="AK26" s="199"/>
      <c r="AL26" s="199"/>
      <c r="AM26" s="199"/>
      <c r="AN26" s="199"/>
      <c r="AO26" s="196"/>
      <c r="AP26" s="200"/>
      <c r="AQ26" s="200"/>
      <c r="AR26" s="201"/>
      <c r="AS26" s="200"/>
      <c r="AT26" s="200"/>
      <c r="AU26" s="200"/>
      <c r="AV26" s="200"/>
      <c r="AW26" s="200"/>
      <c r="AX26" s="200"/>
      <c r="AY26" s="200"/>
      <c r="AZ26" s="200"/>
      <c r="BA26" s="478">
        <f t="shared" si="17"/>
        <v>0</v>
      </c>
      <c r="BB26" s="5">
        <f>'t1'!AQ26</f>
        <v>0</v>
      </c>
    </row>
    <row r="27" spans="1:54" ht="12.75" customHeight="1">
      <c r="A27" s="142" t="str">
        <f>'t1'!A27</f>
        <v>CAPO DI I CLASSE CON 10 ANNI</v>
      </c>
      <c r="B27" s="214" t="str">
        <f>'t1'!B27</f>
        <v>016C10</v>
      </c>
      <c r="C27" s="833">
        <f t="shared" si="18"/>
        <v>0</v>
      </c>
      <c r="D27" s="833">
        <f t="shared" si="19"/>
        <v>0</v>
      </c>
      <c r="E27" s="833">
        <f t="shared" si="0"/>
        <v>0</v>
      </c>
      <c r="F27" s="833">
        <f t="shared" si="1"/>
        <v>0</v>
      </c>
      <c r="G27" s="833">
        <f t="shared" si="2"/>
        <v>0</v>
      </c>
      <c r="H27" s="833">
        <f t="shared" si="2"/>
        <v>0</v>
      </c>
      <c r="I27" s="833">
        <f t="shared" si="3"/>
        <v>0</v>
      </c>
      <c r="J27" s="831">
        <f t="shared" si="4"/>
        <v>0</v>
      </c>
      <c r="K27" s="834">
        <f t="shared" si="5"/>
        <v>0</v>
      </c>
      <c r="L27" s="834">
        <f t="shared" si="6"/>
        <v>0</v>
      </c>
      <c r="M27" s="835">
        <f t="shared" si="7"/>
        <v>0</v>
      </c>
      <c r="N27" s="834">
        <f t="shared" si="8"/>
        <v>0</v>
      </c>
      <c r="O27" s="834">
        <f t="shared" si="9"/>
        <v>0</v>
      </c>
      <c r="P27" s="834">
        <f t="shared" si="10"/>
        <v>0</v>
      </c>
      <c r="Q27" s="834">
        <f t="shared" si="11"/>
        <v>0</v>
      </c>
      <c r="R27" s="834">
        <f t="shared" si="12"/>
        <v>0</v>
      </c>
      <c r="S27" s="834">
        <f t="shared" si="13"/>
        <v>0</v>
      </c>
      <c r="T27" s="834">
        <f t="shared" si="14"/>
        <v>0</v>
      </c>
      <c r="U27" s="834">
        <f t="shared" si="15"/>
        <v>0</v>
      </c>
      <c r="V27" s="478">
        <f t="shared" si="16"/>
        <v>0</v>
      </c>
      <c r="W27" s="5">
        <f>'t1'!M27</f>
        <v>0</v>
      </c>
      <c r="AH27" s="199"/>
      <c r="AI27" s="199"/>
      <c r="AJ27" s="199"/>
      <c r="AK27" s="199"/>
      <c r="AL27" s="199"/>
      <c r="AM27" s="199"/>
      <c r="AN27" s="199"/>
      <c r="AO27" s="196"/>
      <c r="AP27" s="200"/>
      <c r="AQ27" s="200"/>
      <c r="AR27" s="201"/>
      <c r="AS27" s="200"/>
      <c r="AT27" s="200"/>
      <c r="AU27" s="200"/>
      <c r="AV27" s="200"/>
      <c r="AW27" s="200"/>
      <c r="AX27" s="200"/>
      <c r="AY27" s="200"/>
      <c r="AZ27" s="200"/>
      <c r="BA27" s="478">
        <f t="shared" si="17"/>
        <v>0</v>
      </c>
      <c r="BB27" s="5">
        <f>'t1'!AQ27</f>
        <v>0</v>
      </c>
    </row>
    <row r="28" spans="1:54" ht="12.75" customHeight="1">
      <c r="A28" s="142" t="str">
        <f>'t1'!A28</f>
        <v>CAPO DI I CLASSE</v>
      </c>
      <c r="B28" s="214" t="str">
        <f>'t1'!B28</f>
        <v>016332</v>
      </c>
      <c r="C28" s="833">
        <f t="shared" si="18"/>
        <v>0</v>
      </c>
      <c r="D28" s="833">
        <f t="shared" si="19"/>
        <v>0</v>
      </c>
      <c r="E28" s="833">
        <f t="shared" si="0"/>
        <v>0</v>
      </c>
      <c r="F28" s="833">
        <f t="shared" si="1"/>
        <v>0</v>
      </c>
      <c r="G28" s="833">
        <f t="shared" si="2"/>
        <v>0</v>
      </c>
      <c r="H28" s="833">
        <f t="shared" si="2"/>
        <v>0</v>
      </c>
      <c r="I28" s="833">
        <f t="shared" si="3"/>
        <v>0</v>
      </c>
      <c r="J28" s="831">
        <f t="shared" si="4"/>
        <v>0</v>
      </c>
      <c r="K28" s="836">
        <f t="shared" si="5"/>
        <v>0</v>
      </c>
      <c r="L28" s="836">
        <f t="shared" si="6"/>
        <v>0</v>
      </c>
      <c r="M28" s="836">
        <f t="shared" si="7"/>
        <v>0</v>
      </c>
      <c r="N28" s="834">
        <f t="shared" si="8"/>
        <v>0</v>
      </c>
      <c r="O28" s="834">
        <f t="shared" si="9"/>
        <v>0</v>
      </c>
      <c r="P28" s="834">
        <f t="shared" si="10"/>
        <v>0</v>
      </c>
      <c r="Q28" s="834">
        <f t="shared" si="11"/>
        <v>0</v>
      </c>
      <c r="R28" s="834">
        <f t="shared" si="12"/>
        <v>0</v>
      </c>
      <c r="S28" s="834">
        <f t="shared" si="13"/>
        <v>0</v>
      </c>
      <c r="T28" s="834">
        <f t="shared" si="14"/>
        <v>0</v>
      </c>
      <c r="U28" s="834">
        <f t="shared" si="15"/>
        <v>0</v>
      </c>
      <c r="V28" s="478">
        <f t="shared" si="16"/>
        <v>0</v>
      </c>
      <c r="W28" s="5">
        <f>'t1'!M28</f>
        <v>0</v>
      </c>
      <c r="AH28" s="199"/>
      <c r="AI28" s="199"/>
      <c r="AJ28" s="199"/>
      <c r="AK28" s="199"/>
      <c r="AL28" s="199"/>
      <c r="AM28" s="199"/>
      <c r="AN28" s="199"/>
      <c r="AO28" s="196"/>
      <c r="AP28" s="202"/>
      <c r="AQ28" s="202"/>
      <c r="AR28" s="202"/>
      <c r="AS28" s="200"/>
      <c r="AT28" s="200"/>
      <c r="AU28" s="200"/>
      <c r="AV28" s="200"/>
      <c r="AW28" s="200"/>
      <c r="AX28" s="200"/>
      <c r="AY28" s="200"/>
      <c r="AZ28" s="200"/>
      <c r="BA28" s="478">
        <f t="shared" si="17"/>
        <v>0</v>
      </c>
      <c r="BB28" s="5">
        <f>'t1'!AQ28</f>
        <v>0</v>
      </c>
    </row>
    <row r="29" spans="1:54" ht="12.75" customHeight="1">
      <c r="A29" s="142" t="str">
        <f>'t1'!A29</f>
        <v>CAPO DI II CLASSE</v>
      </c>
      <c r="B29" s="214" t="str">
        <f>'t1'!B29</f>
        <v>015347</v>
      </c>
      <c r="C29" s="833">
        <f t="shared" si="18"/>
        <v>0</v>
      </c>
      <c r="D29" s="833">
        <f t="shared" si="19"/>
        <v>0</v>
      </c>
      <c r="E29" s="833">
        <f t="shared" si="0"/>
        <v>0</v>
      </c>
      <c r="F29" s="833">
        <f t="shared" si="1"/>
        <v>0</v>
      </c>
      <c r="G29" s="833">
        <f t="shared" si="2"/>
        <v>0</v>
      </c>
      <c r="H29" s="833">
        <f t="shared" si="2"/>
        <v>0</v>
      </c>
      <c r="I29" s="833">
        <f t="shared" si="3"/>
        <v>0</v>
      </c>
      <c r="J29" s="833">
        <f t="shared" si="4"/>
        <v>0</v>
      </c>
      <c r="K29" s="834">
        <f t="shared" si="5"/>
        <v>0</v>
      </c>
      <c r="L29" s="834">
        <f t="shared" si="6"/>
        <v>0</v>
      </c>
      <c r="M29" s="835">
        <f t="shared" si="7"/>
        <v>0</v>
      </c>
      <c r="N29" s="834">
        <f t="shared" si="8"/>
        <v>0</v>
      </c>
      <c r="O29" s="834">
        <f t="shared" si="9"/>
        <v>0</v>
      </c>
      <c r="P29" s="834">
        <f t="shared" si="10"/>
        <v>0</v>
      </c>
      <c r="Q29" s="834">
        <f t="shared" si="11"/>
        <v>0</v>
      </c>
      <c r="R29" s="834">
        <f t="shared" si="12"/>
        <v>0</v>
      </c>
      <c r="S29" s="834">
        <f t="shared" si="13"/>
        <v>0</v>
      </c>
      <c r="T29" s="834">
        <f t="shared" si="14"/>
        <v>0</v>
      </c>
      <c r="U29" s="834">
        <f t="shared" si="15"/>
        <v>0</v>
      </c>
      <c r="V29" s="478">
        <f t="shared" si="16"/>
        <v>0</v>
      </c>
      <c r="W29" s="5">
        <f>'t1'!M29</f>
        <v>0</v>
      </c>
      <c r="AH29" s="199"/>
      <c r="AI29" s="199"/>
      <c r="AJ29" s="199"/>
      <c r="AK29" s="199"/>
      <c r="AL29" s="199"/>
      <c r="AM29" s="199"/>
      <c r="AN29" s="199"/>
      <c r="AO29" s="199"/>
      <c r="AP29" s="200"/>
      <c r="AQ29" s="200"/>
      <c r="AR29" s="201"/>
      <c r="AS29" s="200"/>
      <c r="AT29" s="200"/>
      <c r="AU29" s="200"/>
      <c r="AV29" s="200"/>
      <c r="AW29" s="200"/>
      <c r="AX29" s="200"/>
      <c r="AY29" s="200"/>
      <c r="AZ29" s="200"/>
      <c r="BA29" s="478">
        <f t="shared" si="17"/>
        <v>0</v>
      </c>
      <c r="BB29" s="5">
        <f>'t1'!AQ29</f>
        <v>0</v>
      </c>
    </row>
    <row r="30" spans="1:54" ht="12.75" customHeight="1">
      <c r="A30" s="142" t="str">
        <f>'t1'!A30</f>
        <v>CAPO DI III CLASSE</v>
      </c>
      <c r="B30" s="214" t="str">
        <f>'t1'!B30</f>
        <v>014333</v>
      </c>
      <c r="C30" s="833">
        <f t="shared" si="18"/>
        <v>0</v>
      </c>
      <c r="D30" s="833">
        <f t="shared" si="19"/>
        <v>0</v>
      </c>
      <c r="E30" s="833">
        <f t="shared" si="0"/>
        <v>0</v>
      </c>
      <c r="F30" s="833">
        <f t="shared" si="1"/>
        <v>0</v>
      </c>
      <c r="G30" s="833">
        <f t="shared" si="2"/>
        <v>0</v>
      </c>
      <c r="H30" s="833">
        <f t="shared" si="2"/>
        <v>0</v>
      </c>
      <c r="I30" s="833">
        <f t="shared" si="3"/>
        <v>0</v>
      </c>
      <c r="J30" s="833">
        <f t="shared" si="4"/>
        <v>0</v>
      </c>
      <c r="K30" s="834">
        <f t="shared" si="5"/>
        <v>0</v>
      </c>
      <c r="L30" s="834">
        <f t="shared" si="6"/>
        <v>0</v>
      </c>
      <c r="M30" s="834">
        <f t="shared" si="7"/>
        <v>0</v>
      </c>
      <c r="N30" s="834">
        <f t="shared" si="8"/>
        <v>0</v>
      </c>
      <c r="O30" s="834">
        <f t="shared" si="9"/>
        <v>0</v>
      </c>
      <c r="P30" s="834">
        <f t="shared" si="10"/>
        <v>0</v>
      </c>
      <c r="Q30" s="834">
        <f t="shared" si="11"/>
        <v>0</v>
      </c>
      <c r="R30" s="834">
        <f t="shared" si="12"/>
        <v>0</v>
      </c>
      <c r="S30" s="834">
        <f t="shared" si="13"/>
        <v>0</v>
      </c>
      <c r="T30" s="834">
        <f t="shared" si="14"/>
        <v>0</v>
      </c>
      <c r="U30" s="834">
        <f t="shared" si="15"/>
        <v>0</v>
      </c>
      <c r="V30" s="478">
        <f t="shared" si="16"/>
        <v>0</v>
      </c>
      <c r="W30" s="5">
        <f>'t1'!M30</f>
        <v>0</v>
      </c>
      <c r="AH30" s="199"/>
      <c r="AI30" s="199"/>
      <c r="AJ30" s="199"/>
      <c r="AK30" s="199"/>
      <c r="AL30" s="199"/>
      <c r="AM30" s="199"/>
      <c r="AN30" s="199"/>
      <c r="AO30" s="199"/>
      <c r="AP30" s="200"/>
      <c r="AQ30" s="200"/>
      <c r="AR30" s="200"/>
      <c r="AS30" s="200"/>
      <c r="AT30" s="200"/>
      <c r="AU30" s="200"/>
      <c r="AV30" s="200"/>
      <c r="AW30" s="200"/>
      <c r="AX30" s="200"/>
      <c r="AY30" s="200"/>
      <c r="AZ30" s="200"/>
      <c r="BA30" s="478">
        <f t="shared" si="17"/>
        <v>0</v>
      </c>
      <c r="BB30" s="5">
        <f>'t1'!AQ30</f>
        <v>0</v>
      </c>
    </row>
    <row r="31" spans="1:54" ht="12.75" customHeight="1">
      <c r="A31" s="142" t="str">
        <f>'t1'!A31</f>
        <v>SECONDO CAPO SCELTO QUALIFICA SPECIALE</v>
      </c>
      <c r="B31" s="214" t="str">
        <f>'t1'!B31</f>
        <v>015959</v>
      </c>
      <c r="C31" s="833">
        <f t="shared" si="18"/>
        <v>0</v>
      </c>
      <c r="D31" s="833">
        <f t="shared" si="19"/>
        <v>0</v>
      </c>
      <c r="E31" s="833">
        <f t="shared" si="0"/>
        <v>0</v>
      </c>
      <c r="F31" s="833">
        <f t="shared" si="1"/>
        <v>0</v>
      </c>
      <c r="G31" s="833">
        <f t="shared" si="2"/>
        <v>0</v>
      </c>
      <c r="H31" s="833">
        <f t="shared" si="2"/>
        <v>0</v>
      </c>
      <c r="I31" s="833">
        <f t="shared" si="3"/>
        <v>0</v>
      </c>
      <c r="J31" s="833">
        <f t="shared" si="4"/>
        <v>0</v>
      </c>
      <c r="K31" s="834">
        <f t="shared" si="5"/>
        <v>0</v>
      </c>
      <c r="L31" s="834">
        <f t="shared" si="6"/>
        <v>0</v>
      </c>
      <c r="M31" s="834">
        <f t="shared" si="7"/>
        <v>0</v>
      </c>
      <c r="N31" s="834">
        <f t="shared" si="8"/>
        <v>0</v>
      </c>
      <c r="O31" s="834">
        <f t="shared" si="9"/>
        <v>0</v>
      </c>
      <c r="P31" s="834">
        <f t="shared" si="10"/>
        <v>0</v>
      </c>
      <c r="Q31" s="834">
        <f t="shared" si="11"/>
        <v>0</v>
      </c>
      <c r="R31" s="834">
        <f t="shared" si="12"/>
        <v>0</v>
      </c>
      <c r="S31" s="834">
        <f t="shared" si="13"/>
        <v>0</v>
      </c>
      <c r="T31" s="834">
        <f t="shared" si="14"/>
        <v>0</v>
      </c>
      <c r="U31" s="834">
        <f t="shared" si="15"/>
        <v>0</v>
      </c>
      <c r="V31" s="478">
        <f t="shared" si="16"/>
        <v>0</v>
      </c>
      <c r="W31" s="5">
        <f>'t1'!M31</f>
        <v>0</v>
      </c>
      <c r="AH31" s="199"/>
      <c r="AI31" s="199"/>
      <c r="AJ31" s="199"/>
      <c r="AK31" s="199"/>
      <c r="AL31" s="199"/>
      <c r="AM31" s="199"/>
      <c r="AN31" s="199"/>
      <c r="AO31" s="199"/>
      <c r="AP31" s="200"/>
      <c r="AQ31" s="200"/>
      <c r="AR31" s="200"/>
      <c r="AS31" s="200"/>
      <c r="AT31" s="200"/>
      <c r="AU31" s="200"/>
      <c r="AV31" s="200"/>
      <c r="AW31" s="200"/>
      <c r="AX31" s="200"/>
      <c r="AY31" s="200"/>
      <c r="AZ31" s="200"/>
      <c r="BA31" s="478">
        <f t="shared" si="17"/>
        <v>0</v>
      </c>
      <c r="BB31" s="5">
        <f>'t1'!AQ31</f>
        <v>0</v>
      </c>
    </row>
    <row r="32" spans="1:54" ht="12.75" customHeight="1">
      <c r="A32" s="142" t="str">
        <f>'t1'!A32</f>
        <v>SECONDO CAPO SCELTO CON 4 ANNI NEL GRADO</v>
      </c>
      <c r="B32" s="214" t="str">
        <f>'t1'!B32</f>
        <v>013960</v>
      </c>
      <c r="C32" s="833">
        <f t="shared" si="18"/>
        <v>0</v>
      </c>
      <c r="D32" s="833">
        <f t="shared" si="19"/>
        <v>0</v>
      </c>
      <c r="E32" s="833">
        <f t="shared" si="0"/>
        <v>0</v>
      </c>
      <c r="F32" s="833">
        <f t="shared" si="1"/>
        <v>0</v>
      </c>
      <c r="G32" s="833">
        <f t="shared" si="2"/>
        <v>0</v>
      </c>
      <c r="H32" s="833">
        <f t="shared" si="2"/>
        <v>0</v>
      </c>
      <c r="I32" s="833">
        <f t="shared" si="3"/>
        <v>0</v>
      </c>
      <c r="J32" s="833">
        <f t="shared" si="4"/>
        <v>0</v>
      </c>
      <c r="K32" s="834">
        <f t="shared" si="5"/>
        <v>0</v>
      </c>
      <c r="L32" s="834">
        <f t="shared" si="6"/>
        <v>0</v>
      </c>
      <c r="M32" s="834">
        <f t="shared" si="7"/>
        <v>0</v>
      </c>
      <c r="N32" s="834">
        <f t="shared" si="8"/>
        <v>0</v>
      </c>
      <c r="O32" s="834">
        <f t="shared" si="9"/>
        <v>0</v>
      </c>
      <c r="P32" s="834">
        <f t="shared" si="10"/>
        <v>0</v>
      </c>
      <c r="Q32" s="834">
        <f t="shared" si="11"/>
        <v>0</v>
      </c>
      <c r="R32" s="834">
        <f t="shared" si="12"/>
        <v>0</v>
      </c>
      <c r="S32" s="834">
        <f t="shared" si="13"/>
        <v>0</v>
      </c>
      <c r="T32" s="834">
        <f t="shared" si="14"/>
        <v>0</v>
      </c>
      <c r="U32" s="834">
        <f t="shared" si="15"/>
        <v>0</v>
      </c>
      <c r="V32" s="478">
        <f t="shared" si="16"/>
        <v>0</v>
      </c>
      <c r="W32" s="5">
        <f>'t1'!M32</f>
        <v>0</v>
      </c>
      <c r="AH32" s="199"/>
      <c r="AI32" s="199"/>
      <c r="AJ32" s="199"/>
      <c r="AK32" s="199"/>
      <c r="AL32" s="199"/>
      <c r="AM32" s="199"/>
      <c r="AN32" s="199"/>
      <c r="AO32" s="199"/>
      <c r="AP32" s="200"/>
      <c r="AQ32" s="200"/>
      <c r="AR32" s="200"/>
      <c r="AS32" s="200"/>
      <c r="AT32" s="200"/>
      <c r="AU32" s="200"/>
      <c r="AV32" s="200"/>
      <c r="AW32" s="200"/>
      <c r="AX32" s="200"/>
      <c r="AY32" s="200"/>
      <c r="AZ32" s="200"/>
      <c r="BA32" s="478">
        <f t="shared" si="17"/>
        <v>0</v>
      </c>
      <c r="BB32" s="5">
        <f>'t1'!AQ32</f>
        <v>0</v>
      </c>
    </row>
    <row r="33" spans="1:54" ht="12.75" customHeight="1">
      <c r="A33" s="142" t="str">
        <f>'t1'!A33</f>
        <v>SECONDO CAPO SCELTO</v>
      </c>
      <c r="B33" s="214" t="str">
        <f>'t1'!B33</f>
        <v>015350</v>
      </c>
      <c r="C33" s="833">
        <f t="shared" si="18"/>
        <v>0</v>
      </c>
      <c r="D33" s="833">
        <f t="shared" si="19"/>
        <v>0</v>
      </c>
      <c r="E33" s="833">
        <f t="shared" si="0"/>
        <v>0</v>
      </c>
      <c r="F33" s="833">
        <f t="shared" si="1"/>
        <v>0</v>
      </c>
      <c r="G33" s="833">
        <f t="shared" si="2"/>
        <v>0</v>
      </c>
      <c r="H33" s="833">
        <f t="shared" si="2"/>
        <v>0</v>
      </c>
      <c r="I33" s="833">
        <f t="shared" si="3"/>
        <v>0</v>
      </c>
      <c r="J33" s="833">
        <f t="shared" si="4"/>
        <v>0</v>
      </c>
      <c r="K33" s="834">
        <f t="shared" si="5"/>
        <v>0</v>
      </c>
      <c r="L33" s="834">
        <f t="shared" si="6"/>
        <v>0</v>
      </c>
      <c r="M33" s="834">
        <f t="shared" si="7"/>
        <v>0</v>
      </c>
      <c r="N33" s="834">
        <f t="shared" si="8"/>
        <v>0</v>
      </c>
      <c r="O33" s="834">
        <f t="shared" si="9"/>
        <v>0</v>
      </c>
      <c r="P33" s="834">
        <f t="shared" si="10"/>
        <v>0</v>
      </c>
      <c r="Q33" s="834">
        <f t="shared" si="11"/>
        <v>0</v>
      </c>
      <c r="R33" s="834">
        <f t="shared" si="12"/>
        <v>0</v>
      </c>
      <c r="S33" s="834">
        <f t="shared" si="13"/>
        <v>0</v>
      </c>
      <c r="T33" s="834">
        <f t="shared" si="14"/>
        <v>0</v>
      </c>
      <c r="U33" s="834">
        <f t="shared" si="15"/>
        <v>0</v>
      </c>
      <c r="V33" s="478">
        <f t="shared" si="16"/>
        <v>0</v>
      </c>
      <c r="W33" s="5">
        <f>'t1'!M33</f>
        <v>0</v>
      </c>
      <c r="AH33" s="199"/>
      <c r="AI33" s="199"/>
      <c r="AJ33" s="199"/>
      <c r="AK33" s="199"/>
      <c r="AL33" s="199"/>
      <c r="AM33" s="199"/>
      <c r="AN33" s="199"/>
      <c r="AO33" s="199"/>
      <c r="AP33" s="200"/>
      <c r="AQ33" s="200"/>
      <c r="AR33" s="200"/>
      <c r="AS33" s="200"/>
      <c r="AT33" s="200"/>
      <c r="AU33" s="200"/>
      <c r="AV33" s="200"/>
      <c r="AW33" s="200"/>
      <c r="AX33" s="200"/>
      <c r="AY33" s="200"/>
      <c r="AZ33" s="200"/>
      <c r="BA33" s="478">
        <f t="shared" si="17"/>
        <v>0</v>
      </c>
      <c r="BB33" s="5">
        <f>'t1'!AQ33</f>
        <v>0</v>
      </c>
    </row>
    <row r="34" spans="1:54" ht="12.75" customHeight="1">
      <c r="A34" s="142" t="str">
        <f>'t1'!A34</f>
        <v>SECONDO CAPO</v>
      </c>
      <c r="B34" s="214" t="str">
        <f>'t1'!B34</f>
        <v>014349</v>
      </c>
      <c r="C34" s="833">
        <f t="shared" si="18"/>
        <v>0</v>
      </c>
      <c r="D34" s="833">
        <f t="shared" si="19"/>
        <v>0</v>
      </c>
      <c r="E34" s="833">
        <f t="shared" si="0"/>
        <v>0</v>
      </c>
      <c r="F34" s="833">
        <f t="shared" si="1"/>
        <v>0</v>
      </c>
      <c r="G34" s="833">
        <f t="shared" si="2"/>
        <v>0</v>
      </c>
      <c r="H34" s="833">
        <f t="shared" si="2"/>
        <v>0</v>
      </c>
      <c r="I34" s="833">
        <f t="shared" si="3"/>
        <v>0</v>
      </c>
      <c r="J34" s="833">
        <f t="shared" si="4"/>
        <v>0</v>
      </c>
      <c r="K34" s="834">
        <f t="shared" si="5"/>
        <v>0</v>
      </c>
      <c r="L34" s="834">
        <f t="shared" si="6"/>
        <v>0</v>
      </c>
      <c r="M34" s="834">
        <f t="shared" si="7"/>
        <v>0</v>
      </c>
      <c r="N34" s="834">
        <f t="shared" si="8"/>
        <v>0</v>
      </c>
      <c r="O34" s="834">
        <f t="shared" si="9"/>
        <v>0</v>
      </c>
      <c r="P34" s="834">
        <f t="shared" si="10"/>
        <v>0</v>
      </c>
      <c r="Q34" s="834">
        <f t="shared" si="11"/>
        <v>0</v>
      </c>
      <c r="R34" s="834">
        <f t="shared" si="12"/>
        <v>0</v>
      </c>
      <c r="S34" s="834">
        <f t="shared" si="13"/>
        <v>0</v>
      </c>
      <c r="T34" s="834">
        <f t="shared" si="14"/>
        <v>0</v>
      </c>
      <c r="U34" s="834">
        <f t="shared" si="15"/>
        <v>0</v>
      </c>
      <c r="V34" s="478">
        <f t="shared" si="16"/>
        <v>0</v>
      </c>
      <c r="W34" s="5">
        <f>'t1'!M34</f>
        <v>0</v>
      </c>
      <c r="AH34" s="199"/>
      <c r="AI34" s="199"/>
      <c r="AJ34" s="199"/>
      <c r="AK34" s="199"/>
      <c r="AL34" s="199"/>
      <c r="AM34" s="199"/>
      <c r="AN34" s="199"/>
      <c r="AO34" s="199"/>
      <c r="AP34" s="200"/>
      <c r="AQ34" s="200"/>
      <c r="AR34" s="200"/>
      <c r="AS34" s="200"/>
      <c r="AT34" s="200"/>
      <c r="AU34" s="200"/>
      <c r="AV34" s="200"/>
      <c r="AW34" s="200"/>
      <c r="AX34" s="200"/>
      <c r="AY34" s="200"/>
      <c r="AZ34" s="200"/>
      <c r="BA34" s="478">
        <f t="shared" si="17"/>
        <v>0</v>
      </c>
      <c r="BB34" s="5">
        <f>'t1'!AQ34</f>
        <v>0</v>
      </c>
    </row>
    <row r="35" spans="1:54" ht="12.75" customHeight="1">
      <c r="A35" s="142" t="str">
        <f>'t1'!A35</f>
        <v>SERGENTE</v>
      </c>
      <c r="B35" s="214" t="str">
        <f>'t1'!B35</f>
        <v>014308</v>
      </c>
      <c r="C35" s="833">
        <f t="shared" si="18"/>
        <v>0</v>
      </c>
      <c r="D35" s="833">
        <f t="shared" si="19"/>
        <v>0</v>
      </c>
      <c r="E35" s="833">
        <f t="shared" si="0"/>
        <v>0</v>
      </c>
      <c r="F35" s="833">
        <f t="shared" si="1"/>
        <v>0</v>
      </c>
      <c r="G35" s="833">
        <f t="shared" si="2"/>
        <v>0</v>
      </c>
      <c r="H35" s="833">
        <f t="shared" si="2"/>
        <v>0</v>
      </c>
      <c r="I35" s="833">
        <f t="shared" si="3"/>
        <v>0</v>
      </c>
      <c r="J35" s="833">
        <f t="shared" si="4"/>
        <v>0</v>
      </c>
      <c r="K35" s="834">
        <f t="shared" si="5"/>
        <v>0</v>
      </c>
      <c r="L35" s="834">
        <f t="shared" si="6"/>
        <v>0</v>
      </c>
      <c r="M35" s="834">
        <f t="shared" si="7"/>
        <v>0</v>
      </c>
      <c r="N35" s="834">
        <f t="shared" si="8"/>
        <v>0</v>
      </c>
      <c r="O35" s="834">
        <f t="shared" si="9"/>
        <v>0</v>
      </c>
      <c r="P35" s="834">
        <f t="shared" si="10"/>
        <v>0</v>
      </c>
      <c r="Q35" s="834">
        <f t="shared" si="11"/>
        <v>0</v>
      </c>
      <c r="R35" s="834">
        <f t="shared" si="12"/>
        <v>0</v>
      </c>
      <c r="S35" s="834">
        <f t="shared" si="13"/>
        <v>0</v>
      </c>
      <c r="T35" s="834">
        <f t="shared" si="14"/>
        <v>0</v>
      </c>
      <c r="U35" s="834">
        <f t="shared" si="15"/>
        <v>0</v>
      </c>
      <c r="V35" s="478">
        <f t="shared" si="16"/>
        <v>0</v>
      </c>
      <c r="W35" s="5">
        <f>'t1'!M35</f>
        <v>0</v>
      </c>
      <c r="AH35" s="199"/>
      <c r="AI35" s="199"/>
      <c r="AJ35" s="199"/>
      <c r="AK35" s="199"/>
      <c r="AL35" s="199"/>
      <c r="AM35" s="199"/>
      <c r="AN35" s="199"/>
      <c r="AO35" s="199"/>
      <c r="AP35" s="200"/>
      <c r="AQ35" s="200"/>
      <c r="AR35" s="200"/>
      <c r="AS35" s="200"/>
      <c r="AT35" s="200"/>
      <c r="AU35" s="200"/>
      <c r="AV35" s="200"/>
      <c r="AW35" s="200"/>
      <c r="AX35" s="200"/>
      <c r="AY35" s="200"/>
      <c r="AZ35" s="200"/>
      <c r="BA35" s="478">
        <f t="shared" si="17"/>
        <v>0</v>
      </c>
      <c r="BB35" s="5">
        <f>'t1'!AQ35</f>
        <v>0</v>
      </c>
    </row>
    <row r="36" spans="1:54" ht="12.75" customHeight="1">
      <c r="A36" s="142" t="str">
        <f>'t1'!A36</f>
        <v>SOTTOCAPO DI 1^ CLASSE SCELTO QUALIFICA SPECIALE</v>
      </c>
      <c r="B36" s="214" t="str">
        <f>'t1'!B36</f>
        <v>013961</v>
      </c>
      <c r="C36" s="833">
        <f t="shared" si="18"/>
        <v>0</v>
      </c>
      <c r="D36" s="833">
        <f t="shared" si="19"/>
        <v>0</v>
      </c>
      <c r="E36" s="833">
        <f t="shared" si="0"/>
        <v>0</v>
      </c>
      <c r="F36" s="833">
        <f t="shared" si="1"/>
        <v>0</v>
      </c>
      <c r="G36" s="833">
        <f t="shared" si="2"/>
        <v>0</v>
      </c>
      <c r="H36" s="833">
        <f t="shared" si="2"/>
        <v>0</v>
      </c>
      <c r="I36" s="833">
        <f t="shared" si="3"/>
        <v>0</v>
      </c>
      <c r="J36" s="833">
        <f t="shared" si="4"/>
        <v>0</v>
      </c>
      <c r="K36" s="834">
        <f t="shared" si="5"/>
        <v>0</v>
      </c>
      <c r="L36" s="834">
        <f t="shared" si="6"/>
        <v>0</v>
      </c>
      <c r="M36" s="834">
        <f t="shared" si="7"/>
        <v>0</v>
      </c>
      <c r="N36" s="834">
        <f t="shared" si="8"/>
        <v>0</v>
      </c>
      <c r="O36" s="834">
        <f t="shared" si="9"/>
        <v>0</v>
      </c>
      <c r="P36" s="834">
        <f t="shared" si="10"/>
        <v>0</v>
      </c>
      <c r="Q36" s="834">
        <f t="shared" si="11"/>
        <v>0</v>
      </c>
      <c r="R36" s="834">
        <f t="shared" si="12"/>
        <v>0</v>
      </c>
      <c r="S36" s="834">
        <f t="shared" si="13"/>
        <v>0</v>
      </c>
      <c r="T36" s="834">
        <f t="shared" si="14"/>
        <v>0</v>
      </c>
      <c r="U36" s="834">
        <f t="shared" si="15"/>
        <v>0</v>
      </c>
      <c r="V36" s="478">
        <f t="shared" si="16"/>
        <v>0</v>
      </c>
      <c r="W36" s="5">
        <f>'t1'!M36</f>
        <v>0</v>
      </c>
      <c r="AH36" s="199"/>
      <c r="AI36" s="199"/>
      <c r="AJ36" s="199"/>
      <c r="AK36" s="199"/>
      <c r="AL36" s="199"/>
      <c r="AM36" s="199"/>
      <c r="AN36" s="199"/>
      <c r="AO36" s="199"/>
      <c r="AP36" s="200"/>
      <c r="AQ36" s="200"/>
      <c r="AR36" s="200"/>
      <c r="AS36" s="200"/>
      <c r="AT36" s="200"/>
      <c r="AU36" s="200"/>
      <c r="AV36" s="200"/>
      <c r="AW36" s="200"/>
      <c r="AX36" s="200"/>
      <c r="AY36" s="200"/>
      <c r="AZ36" s="200"/>
      <c r="BA36" s="478">
        <f t="shared" si="17"/>
        <v>0</v>
      </c>
      <c r="BB36" s="5">
        <f>'t1'!AQ36</f>
        <v>0</v>
      </c>
    </row>
    <row r="37" spans="1:54" ht="12.75" customHeight="1">
      <c r="A37" s="142" t="str">
        <f>'t1'!A37</f>
        <v>SOTTOCAPO DI 1^ CLASSE SCELTO CON 5 ANNI NEL GRADO</v>
      </c>
      <c r="B37" s="214" t="str">
        <f>'t1'!B37</f>
        <v>013962</v>
      </c>
      <c r="C37" s="833">
        <f t="shared" si="18"/>
        <v>0</v>
      </c>
      <c r="D37" s="833">
        <f t="shared" si="19"/>
        <v>0</v>
      </c>
      <c r="E37" s="833">
        <f t="shared" si="0"/>
        <v>0</v>
      </c>
      <c r="F37" s="833">
        <f t="shared" si="1"/>
        <v>0</v>
      </c>
      <c r="G37" s="833">
        <f t="shared" si="2"/>
        <v>0</v>
      </c>
      <c r="H37" s="833">
        <f t="shared" si="2"/>
        <v>0</v>
      </c>
      <c r="I37" s="833">
        <f t="shared" si="3"/>
        <v>0</v>
      </c>
      <c r="J37" s="833">
        <f t="shared" si="4"/>
        <v>0</v>
      </c>
      <c r="K37" s="834">
        <f t="shared" si="5"/>
        <v>0</v>
      </c>
      <c r="L37" s="834">
        <f t="shared" si="6"/>
        <v>0</v>
      </c>
      <c r="M37" s="834">
        <f t="shared" si="7"/>
        <v>0</v>
      </c>
      <c r="N37" s="834">
        <f t="shared" si="8"/>
        <v>0</v>
      </c>
      <c r="O37" s="834">
        <f t="shared" si="9"/>
        <v>0</v>
      </c>
      <c r="P37" s="834">
        <f t="shared" si="10"/>
        <v>0</v>
      </c>
      <c r="Q37" s="834">
        <f t="shared" si="11"/>
        <v>0</v>
      </c>
      <c r="R37" s="834">
        <f t="shared" si="12"/>
        <v>0</v>
      </c>
      <c r="S37" s="834">
        <f t="shared" si="13"/>
        <v>0</v>
      </c>
      <c r="T37" s="834">
        <f t="shared" si="14"/>
        <v>0</v>
      </c>
      <c r="U37" s="834">
        <f t="shared" si="15"/>
        <v>0</v>
      </c>
      <c r="V37" s="478">
        <f t="shared" si="16"/>
        <v>0</v>
      </c>
      <c r="W37" s="5">
        <f>'t1'!M37</f>
        <v>0</v>
      </c>
      <c r="AH37" s="199"/>
      <c r="AI37" s="199"/>
      <c r="AJ37" s="199"/>
      <c r="AK37" s="199"/>
      <c r="AL37" s="199"/>
      <c r="AM37" s="199"/>
      <c r="AN37" s="199"/>
      <c r="AO37" s="199"/>
      <c r="AP37" s="200"/>
      <c r="AQ37" s="200"/>
      <c r="AR37" s="200"/>
      <c r="AS37" s="200"/>
      <c r="AT37" s="200"/>
      <c r="AU37" s="200"/>
      <c r="AV37" s="200"/>
      <c r="AW37" s="200"/>
      <c r="AX37" s="200"/>
      <c r="AY37" s="200"/>
      <c r="AZ37" s="200"/>
      <c r="BA37" s="478">
        <f t="shared" si="17"/>
        <v>0</v>
      </c>
      <c r="BB37" s="5">
        <f>'t1'!AQ37</f>
        <v>0</v>
      </c>
    </row>
    <row r="38" spans="1:54" ht="12.75" customHeight="1">
      <c r="A38" s="142" t="str">
        <f>'t1'!A38</f>
        <v>SOTTOCAPO DI I CLASSE SCELTO</v>
      </c>
      <c r="B38" s="214" t="str">
        <f>'t1'!B38</f>
        <v>013337</v>
      </c>
      <c r="C38" s="833">
        <f t="shared" si="18"/>
        <v>0</v>
      </c>
      <c r="D38" s="833">
        <f t="shared" si="19"/>
        <v>0</v>
      </c>
      <c r="E38" s="833">
        <f t="shared" si="0"/>
        <v>0</v>
      </c>
      <c r="F38" s="833">
        <f t="shared" si="1"/>
        <v>0</v>
      </c>
      <c r="G38" s="833">
        <f t="shared" si="2"/>
        <v>0</v>
      </c>
      <c r="H38" s="833">
        <f t="shared" si="2"/>
        <v>0</v>
      </c>
      <c r="I38" s="833">
        <f t="shared" si="3"/>
        <v>0</v>
      </c>
      <c r="J38" s="833">
        <f t="shared" si="4"/>
        <v>0</v>
      </c>
      <c r="K38" s="834">
        <f t="shared" si="5"/>
        <v>0</v>
      </c>
      <c r="L38" s="834">
        <f t="shared" si="6"/>
        <v>0</v>
      </c>
      <c r="M38" s="834">
        <f t="shared" si="7"/>
        <v>0</v>
      </c>
      <c r="N38" s="834">
        <f t="shared" si="8"/>
        <v>0</v>
      </c>
      <c r="O38" s="834">
        <f t="shared" si="9"/>
        <v>0</v>
      </c>
      <c r="P38" s="834">
        <f t="shared" si="10"/>
        <v>0</v>
      </c>
      <c r="Q38" s="834">
        <f t="shared" si="11"/>
        <v>0</v>
      </c>
      <c r="R38" s="834">
        <f t="shared" si="12"/>
        <v>0</v>
      </c>
      <c r="S38" s="834">
        <f t="shared" si="13"/>
        <v>0</v>
      </c>
      <c r="T38" s="834">
        <f t="shared" si="14"/>
        <v>0</v>
      </c>
      <c r="U38" s="834">
        <f t="shared" si="15"/>
        <v>0</v>
      </c>
      <c r="V38" s="478">
        <f t="shared" si="16"/>
        <v>0</v>
      </c>
      <c r="W38" s="5">
        <f>'t1'!M38</f>
        <v>0</v>
      </c>
      <c r="AH38" s="199"/>
      <c r="AI38" s="199"/>
      <c r="AJ38" s="199"/>
      <c r="AK38" s="199"/>
      <c r="AL38" s="199"/>
      <c r="AM38" s="199"/>
      <c r="AN38" s="199"/>
      <c r="AO38" s="199"/>
      <c r="AP38" s="200"/>
      <c r="AQ38" s="200"/>
      <c r="AR38" s="200"/>
      <c r="AS38" s="200"/>
      <c r="AT38" s="200"/>
      <c r="AU38" s="200"/>
      <c r="AV38" s="200"/>
      <c r="AW38" s="200"/>
      <c r="AX38" s="200"/>
      <c r="AY38" s="200"/>
      <c r="AZ38" s="200"/>
      <c r="BA38" s="478">
        <f t="shared" si="17"/>
        <v>0</v>
      </c>
      <c r="BB38" s="5">
        <f>'t1'!AQ38</f>
        <v>0</v>
      </c>
    </row>
    <row r="39" spans="1:54" ht="12.75" customHeight="1">
      <c r="A39" s="142" t="str">
        <f>'t1'!A39</f>
        <v>SOTTOCAPO DI I CLASSE</v>
      </c>
      <c r="B39" s="214" t="str">
        <f>'t1'!B39</f>
        <v>013351</v>
      </c>
      <c r="C39" s="833">
        <f t="shared" si="18"/>
        <v>0</v>
      </c>
      <c r="D39" s="833">
        <f t="shared" si="19"/>
        <v>0</v>
      </c>
      <c r="E39" s="833">
        <f t="shared" si="0"/>
        <v>0</v>
      </c>
      <c r="F39" s="833">
        <f t="shared" si="1"/>
        <v>0</v>
      </c>
      <c r="G39" s="833">
        <f t="shared" si="2"/>
        <v>0</v>
      </c>
      <c r="H39" s="833">
        <f t="shared" si="2"/>
        <v>0</v>
      </c>
      <c r="I39" s="833">
        <f t="shared" si="3"/>
        <v>0</v>
      </c>
      <c r="J39" s="833">
        <f t="shared" si="4"/>
        <v>0</v>
      </c>
      <c r="K39" s="834">
        <f t="shared" si="5"/>
        <v>0</v>
      </c>
      <c r="L39" s="834">
        <f t="shared" si="6"/>
        <v>0</v>
      </c>
      <c r="M39" s="834">
        <f t="shared" si="7"/>
        <v>0</v>
      </c>
      <c r="N39" s="834">
        <f t="shared" si="8"/>
        <v>0</v>
      </c>
      <c r="O39" s="834">
        <f t="shared" si="9"/>
        <v>0</v>
      </c>
      <c r="P39" s="834">
        <f t="shared" si="10"/>
        <v>0</v>
      </c>
      <c r="Q39" s="834">
        <f t="shared" si="11"/>
        <v>0</v>
      </c>
      <c r="R39" s="834">
        <f t="shared" si="12"/>
        <v>0</v>
      </c>
      <c r="S39" s="834">
        <f t="shared" si="13"/>
        <v>0</v>
      </c>
      <c r="T39" s="834">
        <f t="shared" si="14"/>
        <v>0</v>
      </c>
      <c r="U39" s="834">
        <f t="shared" si="15"/>
        <v>0</v>
      </c>
      <c r="V39" s="478">
        <f t="shared" si="16"/>
        <v>0</v>
      </c>
      <c r="W39" s="5">
        <f>'t1'!M39</f>
        <v>0</v>
      </c>
      <c r="AH39" s="199"/>
      <c r="AI39" s="199"/>
      <c r="AJ39" s="199"/>
      <c r="AK39" s="199"/>
      <c r="AL39" s="199"/>
      <c r="AM39" s="199"/>
      <c r="AN39" s="199"/>
      <c r="AO39" s="199"/>
      <c r="AP39" s="200"/>
      <c r="AQ39" s="200"/>
      <c r="AR39" s="200"/>
      <c r="AS39" s="200"/>
      <c r="AT39" s="200"/>
      <c r="AU39" s="200"/>
      <c r="AV39" s="200"/>
      <c r="AW39" s="200"/>
      <c r="AX39" s="200"/>
      <c r="AY39" s="200"/>
      <c r="AZ39" s="200"/>
      <c r="BA39" s="478">
        <f t="shared" si="17"/>
        <v>0</v>
      </c>
      <c r="BB39" s="5">
        <f>'t1'!AQ39</f>
        <v>0</v>
      </c>
    </row>
    <row r="40" spans="1:54" ht="12.75" customHeight="1">
      <c r="A40" s="142" t="str">
        <f>'t1'!A40</f>
        <v>SOTTOCAPO DI II CLASSE</v>
      </c>
      <c r="B40" s="214" t="str">
        <f>'t1'!B40</f>
        <v>013352</v>
      </c>
      <c r="C40" s="833">
        <f t="shared" si="18"/>
        <v>0</v>
      </c>
      <c r="D40" s="833">
        <f t="shared" si="19"/>
        <v>0</v>
      </c>
      <c r="E40" s="833">
        <f t="shared" si="0"/>
        <v>0</v>
      </c>
      <c r="F40" s="833">
        <f t="shared" si="1"/>
        <v>0</v>
      </c>
      <c r="G40" s="833">
        <f t="shared" si="2"/>
        <v>0</v>
      </c>
      <c r="H40" s="833">
        <f t="shared" si="2"/>
        <v>0</v>
      </c>
      <c r="I40" s="833">
        <f t="shared" si="3"/>
        <v>0</v>
      </c>
      <c r="J40" s="833">
        <f t="shared" si="4"/>
        <v>0</v>
      </c>
      <c r="K40" s="834">
        <f t="shared" si="5"/>
        <v>0</v>
      </c>
      <c r="L40" s="834">
        <f t="shared" si="6"/>
        <v>0</v>
      </c>
      <c r="M40" s="834">
        <f t="shared" si="7"/>
        <v>0</v>
      </c>
      <c r="N40" s="834">
        <f t="shared" si="8"/>
        <v>0</v>
      </c>
      <c r="O40" s="834">
        <f t="shared" si="9"/>
        <v>0</v>
      </c>
      <c r="P40" s="834">
        <f t="shared" si="10"/>
        <v>0</v>
      </c>
      <c r="Q40" s="834">
        <f t="shared" si="11"/>
        <v>0</v>
      </c>
      <c r="R40" s="834">
        <f t="shared" si="12"/>
        <v>0</v>
      </c>
      <c r="S40" s="834">
        <f t="shared" si="13"/>
        <v>0</v>
      </c>
      <c r="T40" s="834">
        <f t="shared" si="14"/>
        <v>0</v>
      </c>
      <c r="U40" s="834">
        <f t="shared" si="15"/>
        <v>0</v>
      </c>
      <c r="V40" s="478">
        <f t="shared" si="16"/>
        <v>0</v>
      </c>
      <c r="W40" s="5">
        <f>'t1'!M40</f>
        <v>0</v>
      </c>
      <c r="AH40" s="199"/>
      <c r="AI40" s="199"/>
      <c r="AJ40" s="199"/>
      <c r="AK40" s="199"/>
      <c r="AL40" s="199"/>
      <c r="AM40" s="199"/>
      <c r="AN40" s="199"/>
      <c r="AO40" s="199"/>
      <c r="AP40" s="200"/>
      <c r="AQ40" s="200"/>
      <c r="AR40" s="200"/>
      <c r="AS40" s="200"/>
      <c r="AT40" s="200"/>
      <c r="AU40" s="200"/>
      <c r="AV40" s="200"/>
      <c r="AW40" s="200"/>
      <c r="AX40" s="200"/>
      <c r="AY40" s="200"/>
      <c r="AZ40" s="200"/>
      <c r="BA40" s="478">
        <f t="shared" si="17"/>
        <v>0</v>
      </c>
      <c r="BB40" s="5">
        <f>'t1'!AQ40</f>
        <v>0</v>
      </c>
    </row>
    <row r="41" spans="1:54" ht="12.75" customHeight="1">
      <c r="A41" s="142" t="str">
        <f>'t1'!A41</f>
        <v>SOTTOCAPO DI III CLASSE</v>
      </c>
      <c r="B41" s="214" t="str">
        <f>'t1'!B41</f>
        <v>013353</v>
      </c>
      <c r="C41" s="833">
        <f t="shared" si="18"/>
        <v>0</v>
      </c>
      <c r="D41" s="833">
        <f t="shared" si="19"/>
        <v>0</v>
      </c>
      <c r="E41" s="833">
        <f t="shared" si="0"/>
        <v>0</v>
      </c>
      <c r="F41" s="833">
        <f t="shared" si="1"/>
        <v>0</v>
      </c>
      <c r="G41" s="833">
        <f t="shared" si="2"/>
        <v>0</v>
      </c>
      <c r="H41" s="833">
        <f t="shared" si="2"/>
        <v>0</v>
      </c>
      <c r="I41" s="833">
        <f t="shared" si="3"/>
        <v>0</v>
      </c>
      <c r="J41" s="833">
        <f t="shared" si="4"/>
        <v>0</v>
      </c>
      <c r="K41" s="834">
        <f t="shared" si="5"/>
        <v>0</v>
      </c>
      <c r="L41" s="834">
        <f t="shared" si="6"/>
        <v>0</v>
      </c>
      <c r="M41" s="834">
        <f t="shared" si="7"/>
        <v>0</v>
      </c>
      <c r="N41" s="834">
        <f t="shared" si="8"/>
        <v>0</v>
      </c>
      <c r="O41" s="834">
        <f t="shared" si="9"/>
        <v>0</v>
      </c>
      <c r="P41" s="834">
        <f t="shared" si="10"/>
        <v>0</v>
      </c>
      <c r="Q41" s="834">
        <f t="shared" si="11"/>
        <v>0</v>
      </c>
      <c r="R41" s="834">
        <f t="shared" si="12"/>
        <v>0</v>
      </c>
      <c r="S41" s="834">
        <f t="shared" si="13"/>
        <v>0</v>
      </c>
      <c r="T41" s="834">
        <f t="shared" si="14"/>
        <v>0</v>
      </c>
      <c r="U41" s="834">
        <f t="shared" si="15"/>
        <v>0</v>
      </c>
      <c r="V41" s="478">
        <f t="shared" si="16"/>
        <v>0</v>
      </c>
      <c r="W41" s="5">
        <f>'t1'!M41</f>
        <v>0</v>
      </c>
      <c r="AH41" s="199"/>
      <c r="AI41" s="199"/>
      <c r="AJ41" s="199"/>
      <c r="AK41" s="199"/>
      <c r="AL41" s="199"/>
      <c r="AM41" s="199"/>
      <c r="AN41" s="199"/>
      <c r="AO41" s="199"/>
      <c r="AP41" s="200"/>
      <c r="AQ41" s="200"/>
      <c r="AR41" s="200"/>
      <c r="AS41" s="200"/>
      <c r="AT41" s="200"/>
      <c r="AU41" s="200"/>
      <c r="AV41" s="200"/>
      <c r="AW41" s="200"/>
      <c r="AX41" s="200"/>
      <c r="AY41" s="200"/>
      <c r="AZ41" s="200"/>
      <c r="BA41" s="478">
        <f t="shared" si="17"/>
        <v>0</v>
      </c>
      <c r="BB41" s="5">
        <f>'t1'!AQ41</f>
        <v>0</v>
      </c>
    </row>
    <row r="42" spans="1:54" ht="12.75" customHeight="1">
      <c r="A42" s="142" t="str">
        <f>'t1'!A42</f>
        <v>SOTTOCAPO  III CLASSE (VFP4 FERMA BIENNALE)</v>
      </c>
      <c r="B42" s="214" t="str">
        <f>'t1'!B42</f>
        <v>013963</v>
      </c>
      <c r="C42" s="833">
        <f aca="true" t="shared" si="20" ref="C42:C49">ROUND(AH42,0)</f>
        <v>0</v>
      </c>
      <c r="D42" s="833">
        <f aca="true" t="shared" si="21" ref="D42:D49">ROUND(AI42,0)</f>
        <v>0</v>
      </c>
      <c r="E42" s="833">
        <f aca="true" t="shared" si="22" ref="E42:E49">ROUND(AJ42,0)</f>
        <v>0</v>
      </c>
      <c r="F42" s="833">
        <f aca="true" t="shared" si="23" ref="F42:F49">ROUND(AK42,0)</f>
        <v>0</v>
      </c>
      <c r="G42" s="833">
        <f aca="true" t="shared" si="24" ref="G42:G49">ROUND(AL42,0)</f>
        <v>0</v>
      </c>
      <c r="H42" s="833">
        <f aca="true" t="shared" si="25" ref="H42:H49">ROUND(AM42,0)</f>
        <v>0</v>
      </c>
      <c r="I42" s="833">
        <f aca="true" t="shared" si="26" ref="I42:I49">ROUND(AN42,0)</f>
        <v>0</v>
      </c>
      <c r="J42" s="833">
        <f aca="true" t="shared" si="27" ref="J42:J49">ROUND(AO42,0)</f>
        <v>0</v>
      </c>
      <c r="K42" s="834">
        <f aca="true" t="shared" si="28" ref="K42:K49">ROUND(AP42,0)</f>
        <v>0</v>
      </c>
      <c r="L42" s="834">
        <f aca="true" t="shared" si="29" ref="L42:L49">ROUND(AQ42,0)</f>
        <v>0</v>
      </c>
      <c r="M42" s="834">
        <f aca="true" t="shared" si="30" ref="M42:M49">ROUND(AR42,0)</f>
        <v>0</v>
      </c>
      <c r="N42" s="834">
        <f aca="true" t="shared" si="31" ref="N42:N49">ROUND(AS42,0)</f>
        <v>0</v>
      </c>
      <c r="O42" s="834">
        <f aca="true" t="shared" si="32" ref="O42:O49">ROUND(AT42,0)</f>
        <v>0</v>
      </c>
      <c r="P42" s="834">
        <f aca="true" t="shared" si="33" ref="P42:P49">ROUND(AU42,0)</f>
        <v>0</v>
      </c>
      <c r="Q42" s="834">
        <f aca="true" t="shared" si="34" ref="Q42:Q49">ROUND(AV42,0)</f>
        <v>0</v>
      </c>
      <c r="R42" s="834">
        <f aca="true" t="shared" si="35" ref="R42:R49">ROUND(AW42,0)</f>
        <v>0</v>
      </c>
      <c r="S42" s="834">
        <f aca="true" t="shared" si="36" ref="S42:S49">ROUND(AX42,0)</f>
        <v>0</v>
      </c>
      <c r="T42" s="834">
        <f aca="true" t="shared" si="37" ref="T42:T49">ROUND(AY42,0)</f>
        <v>0</v>
      </c>
      <c r="U42" s="834">
        <f aca="true" t="shared" si="38" ref="U42:U49">ROUND(AZ42,0)</f>
        <v>0</v>
      </c>
      <c r="V42" s="478">
        <f aca="true" t="shared" si="39" ref="V42:V49">SUM(C42:U42)</f>
        <v>0</v>
      </c>
      <c r="W42" s="5">
        <f>'t1'!M42</f>
        <v>0</v>
      </c>
      <c r="AH42" s="199"/>
      <c r="AI42" s="199"/>
      <c r="AJ42" s="199"/>
      <c r="AK42" s="199"/>
      <c r="AL42" s="199"/>
      <c r="AM42" s="199"/>
      <c r="AN42" s="199"/>
      <c r="AO42" s="199"/>
      <c r="AP42" s="200"/>
      <c r="AQ42" s="200"/>
      <c r="AR42" s="200"/>
      <c r="AS42" s="200"/>
      <c r="AT42" s="200"/>
      <c r="AU42" s="200"/>
      <c r="AV42" s="200"/>
      <c r="AW42" s="200"/>
      <c r="AX42" s="200"/>
      <c r="AY42" s="200"/>
      <c r="AZ42" s="200"/>
      <c r="BA42" s="478">
        <f aca="true" t="shared" si="40" ref="BA42:BA49">SUM(AH42:AZ42)</f>
        <v>0</v>
      </c>
      <c r="BB42" s="5">
        <f>'t1'!AQ42</f>
        <v>0</v>
      </c>
    </row>
    <row r="43" spans="1:54" ht="12.75" customHeight="1">
      <c r="A43" s="142" t="str">
        <f>'t1'!A43</f>
        <v>VOLONTARI IN FERMA PREFISSATA QUADRIENNALE</v>
      </c>
      <c r="B43" s="214" t="str">
        <f>'t1'!B43</f>
        <v>000FP4</v>
      </c>
      <c r="C43" s="833">
        <f t="shared" si="20"/>
        <v>0</v>
      </c>
      <c r="D43" s="833">
        <f t="shared" si="21"/>
        <v>0</v>
      </c>
      <c r="E43" s="833">
        <f t="shared" si="22"/>
        <v>0</v>
      </c>
      <c r="F43" s="833">
        <f t="shared" si="23"/>
        <v>0</v>
      </c>
      <c r="G43" s="833">
        <f t="shared" si="24"/>
        <v>0</v>
      </c>
      <c r="H43" s="833">
        <f t="shared" si="25"/>
        <v>0</v>
      </c>
      <c r="I43" s="833">
        <f t="shared" si="26"/>
        <v>0</v>
      </c>
      <c r="J43" s="833">
        <f t="shared" si="27"/>
        <v>0</v>
      </c>
      <c r="K43" s="834">
        <f t="shared" si="28"/>
        <v>0</v>
      </c>
      <c r="L43" s="834">
        <f t="shared" si="29"/>
        <v>0</v>
      </c>
      <c r="M43" s="834">
        <f t="shared" si="30"/>
        <v>0</v>
      </c>
      <c r="N43" s="834">
        <f t="shared" si="31"/>
        <v>0</v>
      </c>
      <c r="O43" s="834">
        <f t="shared" si="32"/>
        <v>0</v>
      </c>
      <c r="P43" s="834">
        <f t="shared" si="33"/>
        <v>0</v>
      </c>
      <c r="Q43" s="834">
        <f t="shared" si="34"/>
        <v>0</v>
      </c>
      <c r="R43" s="834">
        <f t="shared" si="35"/>
        <v>0</v>
      </c>
      <c r="S43" s="834">
        <f t="shared" si="36"/>
        <v>0</v>
      </c>
      <c r="T43" s="834">
        <f t="shared" si="37"/>
        <v>0</v>
      </c>
      <c r="U43" s="834">
        <f t="shared" si="38"/>
        <v>0</v>
      </c>
      <c r="V43" s="478">
        <f t="shared" si="39"/>
        <v>0</v>
      </c>
      <c r="W43" s="5">
        <f>'t1'!M43</f>
        <v>0</v>
      </c>
      <c r="AH43" s="199"/>
      <c r="AI43" s="199"/>
      <c r="AJ43" s="199"/>
      <c r="AK43" s="199"/>
      <c r="AL43" s="199"/>
      <c r="AM43" s="199"/>
      <c r="AN43" s="199"/>
      <c r="AO43" s="199"/>
      <c r="AP43" s="200"/>
      <c r="AQ43" s="200"/>
      <c r="AR43" s="200"/>
      <c r="AS43" s="200"/>
      <c r="AT43" s="200"/>
      <c r="AU43" s="200"/>
      <c r="AV43" s="200"/>
      <c r="AW43" s="200"/>
      <c r="AX43" s="200"/>
      <c r="AY43" s="200"/>
      <c r="AZ43" s="200"/>
      <c r="BA43" s="478">
        <f t="shared" si="40"/>
        <v>0</v>
      </c>
      <c r="BB43" s="5">
        <f>'t1'!AQ43</f>
        <v>0</v>
      </c>
    </row>
    <row r="44" spans="1:54" ht="12.75" customHeight="1">
      <c r="A44" s="142" t="str">
        <f>'t1'!A44</f>
        <v>VOLONTARI IN FERMA PREFISSATA DI 1 ANNO</v>
      </c>
      <c r="B44" s="214" t="str">
        <f>'t1'!B44</f>
        <v>000FP1</v>
      </c>
      <c r="C44" s="833">
        <f t="shared" si="20"/>
        <v>0</v>
      </c>
      <c r="D44" s="833">
        <f t="shared" si="21"/>
        <v>0</v>
      </c>
      <c r="E44" s="833">
        <f t="shared" si="22"/>
        <v>0</v>
      </c>
      <c r="F44" s="833">
        <f t="shared" si="23"/>
        <v>0</v>
      </c>
      <c r="G44" s="833">
        <f t="shared" si="24"/>
        <v>0</v>
      </c>
      <c r="H44" s="833">
        <f t="shared" si="25"/>
        <v>0</v>
      </c>
      <c r="I44" s="833">
        <f t="shared" si="26"/>
        <v>0</v>
      </c>
      <c r="J44" s="833">
        <f t="shared" si="27"/>
        <v>0</v>
      </c>
      <c r="K44" s="834">
        <f t="shared" si="28"/>
        <v>0</v>
      </c>
      <c r="L44" s="834">
        <f t="shared" si="29"/>
        <v>0</v>
      </c>
      <c r="M44" s="834">
        <f t="shared" si="30"/>
        <v>0</v>
      </c>
      <c r="N44" s="834">
        <f t="shared" si="31"/>
        <v>0</v>
      </c>
      <c r="O44" s="834">
        <f t="shared" si="32"/>
        <v>0</v>
      </c>
      <c r="P44" s="834">
        <f t="shared" si="33"/>
        <v>0</v>
      </c>
      <c r="Q44" s="834">
        <f t="shared" si="34"/>
        <v>0</v>
      </c>
      <c r="R44" s="834">
        <f t="shared" si="35"/>
        <v>0</v>
      </c>
      <c r="S44" s="834">
        <f t="shared" si="36"/>
        <v>0</v>
      </c>
      <c r="T44" s="834">
        <f t="shared" si="37"/>
        <v>0</v>
      </c>
      <c r="U44" s="834">
        <f t="shared" si="38"/>
        <v>0</v>
      </c>
      <c r="V44" s="478">
        <f t="shared" si="39"/>
        <v>0</v>
      </c>
      <c r="W44" s="5">
        <f>'t1'!M44</f>
        <v>0</v>
      </c>
      <c r="AH44" s="199"/>
      <c r="AI44" s="199"/>
      <c r="AJ44" s="199"/>
      <c r="AK44" s="199"/>
      <c r="AL44" s="199"/>
      <c r="AM44" s="199"/>
      <c r="AN44" s="199"/>
      <c r="AO44" s="199"/>
      <c r="AP44" s="200"/>
      <c r="AQ44" s="200"/>
      <c r="AR44" s="200"/>
      <c r="AS44" s="200"/>
      <c r="AT44" s="200"/>
      <c r="AU44" s="200"/>
      <c r="AV44" s="200"/>
      <c r="AW44" s="200"/>
      <c r="AX44" s="200"/>
      <c r="AY44" s="200"/>
      <c r="AZ44" s="200"/>
      <c r="BA44" s="478">
        <f t="shared" si="40"/>
        <v>0</v>
      </c>
      <c r="BB44" s="5">
        <f>'t1'!AQ44</f>
        <v>0</v>
      </c>
    </row>
    <row r="45" spans="1:54" ht="12.75" customHeight="1">
      <c r="A45" s="142" t="str">
        <f>'t1'!A45</f>
        <v>VOLONTARI IN FERMA PREFISSATA DI 1 ANNO RAFFERMATI</v>
      </c>
      <c r="B45" s="214" t="str">
        <f>'t1'!B45</f>
        <v>000FR1</v>
      </c>
      <c r="C45" s="833">
        <f t="shared" si="20"/>
        <v>0</v>
      </c>
      <c r="D45" s="833">
        <f t="shared" si="21"/>
        <v>0</v>
      </c>
      <c r="E45" s="833">
        <f t="shared" si="22"/>
        <v>0</v>
      </c>
      <c r="F45" s="833">
        <f t="shared" si="23"/>
        <v>0</v>
      </c>
      <c r="G45" s="833">
        <f t="shared" si="24"/>
        <v>0</v>
      </c>
      <c r="H45" s="833">
        <f t="shared" si="25"/>
        <v>0</v>
      </c>
      <c r="I45" s="833">
        <f t="shared" si="26"/>
        <v>0</v>
      </c>
      <c r="J45" s="833">
        <f t="shared" si="27"/>
        <v>0</v>
      </c>
      <c r="K45" s="834">
        <f t="shared" si="28"/>
        <v>0</v>
      </c>
      <c r="L45" s="834">
        <f t="shared" si="29"/>
        <v>0</v>
      </c>
      <c r="M45" s="834">
        <f t="shared" si="30"/>
        <v>0</v>
      </c>
      <c r="N45" s="834">
        <f t="shared" si="31"/>
        <v>0</v>
      </c>
      <c r="O45" s="834">
        <f t="shared" si="32"/>
        <v>0</v>
      </c>
      <c r="P45" s="834">
        <f t="shared" si="33"/>
        <v>0</v>
      </c>
      <c r="Q45" s="834">
        <f t="shared" si="34"/>
        <v>0</v>
      </c>
      <c r="R45" s="834">
        <f t="shared" si="35"/>
        <v>0</v>
      </c>
      <c r="S45" s="834">
        <f t="shared" si="36"/>
        <v>0</v>
      </c>
      <c r="T45" s="834">
        <f t="shared" si="37"/>
        <v>0</v>
      </c>
      <c r="U45" s="834">
        <f t="shared" si="38"/>
        <v>0</v>
      </c>
      <c r="V45" s="478">
        <f t="shared" si="39"/>
        <v>0</v>
      </c>
      <c r="W45" s="5">
        <f>'t1'!M45</f>
        <v>0</v>
      </c>
      <c r="AH45" s="199"/>
      <c r="AI45" s="199"/>
      <c r="AJ45" s="199"/>
      <c r="AK45" s="199"/>
      <c r="AL45" s="199"/>
      <c r="AM45" s="199"/>
      <c r="AN45" s="199"/>
      <c r="AO45" s="199"/>
      <c r="AP45" s="200"/>
      <c r="AQ45" s="200"/>
      <c r="AR45" s="200"/>
      <c r="AS45" s="200"/>
      <c r="AT45" s="200"/>
      <c r="AU45" s="200"/>
      <c r="AV45" s="200"/>
      <c r="AW45" s="200"/>
      <c r="AX45" s="200"/>
      <c r="AY45" s="200"/>
      <c r="AZ45" s="200"/>
      <c r="BA45" s="478">
        <f t="shared" si="40"/>
        <v>0</v>
      </c>
      <c r="BB45" s="5">
        <f>'t1'!AQ45</f>
        <v>0</v>
      </c>
    </row>
    <row r="46" spans="1:54" ht="12.75" customHeight="1">
      <c r="A46" s="142" t="str">
        <f>'t1'!A46</f>
        <v>U.F.P. SOTTOTENENTE DI VASCELLO</v>
      </c>
      <c r="B46" s="214" t="str">
        <f>'t1'!B46</f>
        <v>017832</v>
      </c>
      <c r="C46" s="833">
        <f t="shared" si="20"/>
        <v>0</v>
      </c>
      <c r="D46" s="833">
        <f t="shared" si="21"/>
        <v>0</v>
      </c>
      <c r="E46" s="833">
        <f t="shared" si="22"/>
        <v>0</v>
      </c>
      <c r="F46" s="833">
        <f t="shared" si="23"/>
        <v>0</v>
      </c>
      <c r="G46" s="833">
        <f t="shared" si="24"/>
        <v>0</v>
      </c>
      <c r="H46" s="833">
        <f t="shared" si="25"/>
        <v>0</v>
      </c>
      <c r="I46" s="833">
        <f t="shared" si="26"/>
        <v>0</v>
      </c>
      <c r="J46" s="833">
        <f t="shared" si="27"/>
        <v>0</v>
      </c>
      <c r="K46" s="834">
        <f t="shared" si="28"/>
        <v>0</v>
      </c>
      <c r="L46" s="834">
        <f t="shared" si="29"/>
        <v>0</v>
      </c>
      <c r="M46" s="834">
        <f t="shared" si="30"/>
        <v>0</v>
      </c>
      <c r="N46" s="834">
        <f t="shared" si="31"/>
        <v>0</v>
      </c>
      <c r="O46" s="834">
        <f t="shared" si="32"/>
        <v>0</v>
      </c>
      <c r="P46" s="834">
        <f t="shared" si="33"/>
        <v>0</v>
      </c>
      <c r="Q46" s="834">
        <f t="shared" si="34"/>
        <v>0</v>
      </c>
      <c r="R46" s="834">
        <f t="shared" si="35"/>
        <v>0</v>
      </c>
      <c r="S46" s="834">
        <f t="shared" si="36"/>
        <v>0</v>
      </c>
      <c r="T46" s="834">
        <f t="shared" si="37"/>
        <v>0</v>
      </c>
      <c r="U46" s="834">
        <f t="shared" si="38"/>
        <v>0</v>
      </c>
      <c r="V46" s="478">
        <f t="shared" si="39"/>
        <v>0</v>
      </c>
      <c r="W46" s="5">
        <f>'t1'!M46</f>
        <v>0</v>
      </c>
      <c r="AH46" s="199"/>
      <c r="AI46" s="199"/>
      <c r="AJ46" s="199"/>
      <c r="AK46" s="199"/>
      <c r="AL46" s="199"/>
      <c r="AM46" s="199"/>
      <c r="AN46" s="199"/>
      <c r="AO46" s="199"/>
      <c r="AP46" s="200"/>
      <c r="AQ46" s="200"/>
      <c r="AR46" s="200"/>
      <c r="AS46" s="200"/>
      <c r="AT46" s="200"/>
      <c r="AU46" s="200"/>
      <c r="AV46" s="200"/>
      <c r="AW46" s="200"/>
      <c r="AX46" s="200"/>
      <c r="AY46" s="200"/>
      <c r="AZ46" s="200"/>
      <c r="BA46" s="478">
        <f t="shared" si="40"/>
        <v>0</v>
      </c>
      <c r="BB46" s="5">
        <f>'t1'!AQ46</f>
        <v>0</v>
      </c>
    </row>
    <row r="47" spans="1:54" ht="12.75" customHeight="1">
      <c r="A47" s="142" t="str">
        <f>'t1'!A47</f>
        <v>U.F.P.  GUARDIAMARINA</v>
      </c>
      <c r="B47" s="214" t="str">
        <f>'t1'!B47</f>
        <v>014833</v>
      </c>
      <c r="C47" s="833">
        <f t="shared" si="20"/>
        <v>0</v>
      </c>
      <c r="D47" s="833">
        <f t="shared" si="21"/>
        <v>0</v>
      </c>
      <c r="E47" s="833">
        <f t="shared" si="22"/>
        <v>0</v>
      </c>
      <c r="F47" s="833">
        <f t="shared" si="23"/>
        <v>0</v>
      </c>
      <c r="G47" s="833">
        <f t="shared" si="24"/>
        <v>0</v>
      </c>
      <c r="H47" s="833">
        <f t="shared" si="25"/>
        <v>0</v>
      </c>
      <c r="I47" s="833">
        <f t="shared" si="26"/>
        <v>0</v>
      </c>
      <c r="J47" s="833">
        <f t="shared" si="27"/>
        <v>0</v>
      </c>
      <c r="K47" s="834">
        <f t="shared" si="28"/>
        <v>0</v>
      </c>
      <c r="L47" s="834">
        <f t="shared" si="29"/>
        <v>0</v>
      </c>
      <c r="M47" s="834">
        <f t="shared" si="30"/>
        <v>0</v>
      </c>
      <c r="N47" s="834">
        <f t="shared" si="31"/>
        <v>0</v>
      </c>
      <c r="O47" s="834">
        <f t="shared" si="32"/>
        <v>0</v>
      </c>
      <c r="P47" s="834">
        <f t="shared" si="33"/>
        <v>0</v>
      </c>
      <c r="Q47" s="834">
        <f t="shared" si="34"/>
        <v>0</v>
      </c>
      <c r="R47" s="834">
        <f t="shared" si="35"/>
        <v>0</v>
      </c>
      <c r="S47" s="834">
        <f t="shared" si="36"/>
        <v>0</v>
      </c>
      <c r="T47" s="834">
        <f t="shared" si="37"/>
        <v>0</v>
      </c>
      <c r="U47" s="834">
        <f t="shared" si="38"/>
        <v>0</v>
      </c>
      <c r="V47" s="478">
        <f t="shared" si="39"/>
        <v>0</v>
      </c>
      <c r="W47" s="5">
        <f>'t1'!M47</f>
        <v>0</v>
      </c>
      <c r="AH47" s="199"/>
      <c r="AI47" s="199"/>
      <c r="AJ47" s="199"/>
      <c r="AK47" s="199"/>
      <c r="AL47" s="199"/>
      <c r="AM47" s="199"/>
      <c r="AN47" s="199"/>
      <c r="AO47" s="199"/>
      <c r="AP47" s="200"/>
      <c r="AQ47" s="200"/>
      <c r="AR47" s="200"/>
      <c r="AS47" s="200"/>
      <c r="AT47" s="200"/>
      <c r="AU47" s="200"/>
      <c r="AV47" s="200"/>
      <c r="AW47" s="200"/>
      <c r="AX47" s="200"/>
      <c r="AY47" s="200"/>
      <c r="AZ47" s="200"/>
      <c r="BA47" s="478">
        <f t="shared" si="40"/>
        <v>0</v>
      </c>
      <c r="BB47" s="5">
        <f>'t1'!AQ47</f>
        <v>0</v>
      </c>
    </row>
    <row r="48" spans="1:54" ht="12.75" customHeight="1">
      <c r="A48" s="142" t="str">
        <f>'t1'!A48</f>
        <v>ALLIEVI</v>
      </c>
      <c r="B48" s="214" t="str">
        <f>'t1'!B48</f>
        <v>000180</v>
      </c>
      <c r="C48" s="833">
        <f t="shared" si="20"/>
        <v>0</v>
      </c>
      <c r="D48" s="833">
        <f t="shared" si="21"/>
        <v>0</v>
      </c>
      <c r="E48" s="833">
        <f t="shared" si="22"/>
        <v>0</v>
      </c>
      <c r="F48" s="833">
        <f t="shared" si="23"/>
        <v>0</v>
      </c>
      <c r="G48" s="833">
        <f t="shared" si="24"/>
        <v>0</v>
      </c>
      <c r="H48" s="833">
        <f t="shared" si="25"/>
        <v>0</v>
      </c>
      <c r="I48" s="833">
        <f t="shared" si="26"/>
        <v>0</v>
      </c>
      <c r="J48" s="833">
        <f t="shared" si="27"/>
        <v>0</v>
      </c>
      <c r="K48" s="834">
        <f t="shared" si="28"/>
        <v>0</v>
      </c>
      <c r="L48" s="834">
        <f t="shared" si="29"/>
        <v>0</v>
      </c>
      <c r="M48" s="834">
        <f t="shared" si="30"/>
        <v>0</v>
      </c>
      <c r="N48" s="834">
        <f t="shared" si="31"/>
        <v>0</v>
      </c>
      <c r="O48" s="834">
        <f t="shared" si="32"/>
        <v>0</v>
      </c>
      <c r="P48" s="834">
        <f t="shared" si="33"/>
        <v>0</v>
      </c>
      <c r="Q48" s="834">
        <f t="shared" si="34"/>
        <v>0</v>
      </c>
      <c r="R48" s="834">
        <f t="shared" si="35"/>
        <v>0</v>
      </c>
      <c r="S48" s="834">
        <f t="shared" si="36"/>
        <v>0</v>
      </c>
      <c r="T48" s="834">
        <f t="shared" si="37"/>
        <v>0</v>
      </c>
      <c r="U48" s="834">
        <f t="shared" si="38"/>
        <v>0</v>
      </c>
      <c r="V48" s="478">
        <f t="shared" si="39"/>
        <v>0</v>
      </c>
      <c r="W48" s="5">
        <f>'t1'!M48</f>
        <v>0</v>
      </c>
      <c r="AH48" s="199"/>
      <c r="AI48" s="199"/>
      <c r="AJ48" s="199"/>
      <c r="AK48" s="199"/>
      <c r="AL48" s="199"/>
      <c r="AM48" s="199"/>
      <c r="AN48" s="199"/>
      <c r="AO48" s="199"/>
      <c r="AP48" s="200"/>
      <c r="AQ48" s="200"/>
      <c r="AR48" s="200"/>
      <c r="AS48" s="200"/>
      <c r="AT48" s="200"/>
      <c r="AU48" s="200"/>
      <c r="AV48" s="200"/>
      <c r="AW48" s="200"/>
      <c r="AX48" s="200"/>
      <c r="AY48" s="200"/>
      <c r="AZ48" s="200"/>
      <c r="BA48" s="478">
        <f t="shared" si="40"/>
        <v>0</v>
      </c>
      <c r="BB48" s="5">
        <f>'t1'!AQ48</f>
        <v>0</v>
      </c>
    </row>
    <row r="49" spans="1:54" ht="12.75" customHeight="1" thickBot="1">
      <c r="A49" s="142" t="str">
        <f>'t1'!A49</f>
        <v>ALLIEVI SCUOLE MILITARI</v>
      </c>
      <c r="B49" s="214" t="str">
        <f>'t1'!B49</f>
        <v>000SCM</v>
      </c>
      <c r="C49" s="833">
        <f t="shared" si="20"/>
        <v>0</v>
      </c>
      <c r="D49" s="833">
        <f t="shared" si="21"/>
        <v>0</v>
      </c>
      <c r="E49" s="833">
        <f t="shared" si="22"/>
        <v>0</v>
      </c>
      <c r="F49" s="833">
        <f t="shared" si="23"/>
        <v>0</v>
      </c>
      <c r="G49" s="833">
        <f t="shared" si="24"/>
        <v>0</v>
      </c>
      <c r="H49" s="833">
        <f t="shared" si="25"/>
        <v>0</v>
      </c>
      <c r="I49" s="833">
        <f t="shared" si="26"/>
        <v>0</v>
      </c>
      <c r="J49" s="833">
        <f t="shared" si="27"/>
        <v>0</v>
      </c>
      <c r="K49" s="834">
        <f t="shared" si="28"/>
        <v>0</v>
      </c>
      <c r="L49" s="834">
        <f t="shared" si="29"/>
        <v>0</v>
      </c>
      <c r="M49" s="834">
        <f t="shared" si="30"/>
        <v>0</v>
      </c>
      <c r="N49" s="834">
        <f t="shared" si="31"/>
        <v>0</v>
      </c>
      <c r="O49" s="834">
        <f t="shared" si="32"/>
        <v>0</v>
      </c>
      <c r="P49" s="834">
        <f t="shared" si="33"/>
        <v>0</v>
      </c>
      <c r="Q49" s="834">
        <f t="shared" si="34"/>
        <v>0</v>
      </c>
      <c r="R49" s="834">
        <f t="shared" si="35"/>
        <v>0</v>
      </c>
      <c r="S49" s="834">
        <f t="shared" si="36"/>
        <v>0</v>
      </c>
      <c r="T49" s="834">
        <f t="shared" si="37"/>
        <v>0</v>
      </c>
      <c r="U49" s="834">
        <f t="shared" si="38"/>
        <v>0</v>
      </c>
      <c r="V49" s="478">
        <f t="shared" si="39"/>
        <v>0</v>
      </c>
      <c r="W49" s="5">
        <f>'t1'!M49</f>
        <v>0</v>
      </c>
      <c r="AH49" s="199"/>
      <c r="AI49" s="199"/>
      <c r="AJ49" s="199"/>
      <c r="AK49" s="199"/>
      <c r="AL49" s="199"/>
      <c r="AM49" s="199"/>
      <c r="AN49" s="199"/>
      <c r="AO49" s="199"/>
      <c r="AP49" s="200"/>
      <c r="AQ49" s="200"/>
      <c r="AR49" s="200"/>
      <c r="AS49" s="200"/>
      <c r="AT49" s="200"/>
      <c r="AU49" s="200"/>
      <c r="AV49" s="200"/>
      <c r="AW49" s="200"/>
      <c r="AX49" s="200"/>
      <c r="AY49" s="200"/>
      <c r="AZ49" s="200"/>
      <c r="BA49" s="478">
        <f t="shared" si="40"/>
        <v>0</v>
      </c>
      <c r="BB49" s="5">
        <f>'t1'!AQ49</f>
        <v>0</v>
      </c>
    </row>
    <row r="50" spans="1:54" ht="15" customHeight="1" thickBot="1" thickTop="1">
      <c r="A50" s="152" t="s">
        <v>59</v>
      </c>
      <c r="B50" s="117"/>
      <c r="C50" s="477">
        <f aca="true" t="shared" si="41" ref="C50:V50">SUM(C6:C49)</f>
        <v>0</v>
      </c>
      <c r="D50" s="477">
        <f t="shared" si="41"/>
        <v>0</v>
      </c>
      <c r="E50" s="477">
        <f t="shared" si="41"/>
        <v>0</v>
      </c>
      <c r="F50" s="477">
        <f t="shared" si="41"/>
        <v>0</v>
      </c>
      <c r="G50" s="477">
        <f t="shared" si="41"/>
        <v>0</v>
      </c>
      <c r="H50" s="477">
        <f t="shared" si="41"/>
        <v>0</v>
      </c>
      <c r="I50" s="477">
        <f t="shared" si="41"/>
        <v>0</v>
      </c>
      <c r="J50" s="477">
        <f t="shared" si="41"/>
        <v>0</v>
      </c>
      <c r="K50" s="477">
        <f t="shared" si="41"/>
        <v>0</v>
      </c>
      <c r="L50" s="477">
        <f t="shared" si="41"/>
        <v>0</v>
      </c>
      <c r="M50" s="477">
        <f t="shared" si="41"/>
        <v>0</v>
      </c>
      <c r="N50" s="477">
        <f t="shared" si="41"/>
        <v>0</v>
      </c>
      <c r="O50" s="477">
        <f t="shared" si="41"/>
        <v>0</v>
      </c>
      <c r="P50" s="477">
        <f t="shared" si="41"/>
        <v>0</v>
      </c>
      <c r="Q50" s="477">
        <f t="shared" si="41"/>
        <v>0</v>
      </c>
      <c r="R50" s="477">
        <f t="shared" si="41"/>
        <v>0</v>
      </c>
      <c r="S50" s="477">
        <f t="shared" si="41"/>
        <v>0</v>
      </c>
      <c r="T50" s="477">
        <f t="shared" si="41"/>
        <v>0</v>
      </c>
      <c r="U50" s="477">
        <f t="shared" si="41"/>
        <v>0</v>
      </c>
      <c r="V50" s="475">
        <f t="shared" si="41"/>
        <v>0</v>
      </c>
      <c r="W50" s="5">
        <f>'t1'!M50</f>
        <v>0</v>
      </c>
      <c r="AH50" s="477">
        <f aca="true" t="shared" si="42" ref="AH50:BA50">SUM(AH6:AH49)</f>
        <v>0</v>
      </c>
      <c r="AI50" s="477">
        <f t="shared" si="42"/>
        <v>0</v>
      </c>
      <c r="AJ50" s="477">
        <f t="shared" si="42"/>
        <v>0</v>
      </c>
      <c r="AK50" s="477">
        <f t="shared" si="42"/>
        <v>0</v>
      </c>
      <c r="AL50" s="477">
        <f t="shared" si="42"/>
        <v>0</v>
      </c>
      <c r="AM50" s="477">
        <f t="shared" si="42"/>
        <v>0</v>
      </c>
      <c r="AN50" s="477">
        <f t="shared" si="42"/>
        <v>0</v>
      </c>
      <c r="AO50" s="477">
        <f t="shared" si="42"/>
        <v>0</v>
      </c>
      <c r="AP50" s="477">
        <f t="shared" si="42"/>
        <v>0</v>
      </c>
      <c r="AQ50" s="477">
        <f t="shared" si="42"/>
        <v>0</v>
      </c>
      <c r="AR50" s="477">
        <f t="shared" si="42"/>
        <v>0</v>
      </c>
      <c r="AS50" s="477">
        <f t="shared" si="42"/>
        <v>0</v>
      </c>
      <c r="AT50" s="477">
        <f t="shared" si="42"/>
        <v>0</v>
      </c>
      <c r="AU50" s="477">
        <f t="shared" si="42"/>
        <v>0</v>
      </c>
      <c r="AV50" s="477">
        <f t="shared" si="42"/>
        <v>0</v>
      </c>
      <c r="AW50" s="477">
        <f t="shared" si="42"/>
        <v>0</v>
      </c>
      <c r="AX50" s="477">
        <f t="shared" si="42"/>
        <v>0</v>
      </c>
      <c r="AY50" s="477">
        <f t="shared" si="42"/>
        <v>0</v>
      </c>
      <c r="AZ50" s="477">
        <f t="shared" si="42"/>
        <v>0</v>
      </c>
      <c r="BA50" s="475">
        <f t="shared" si="42"/>
        <v>0</v>
      </c>
      <c r="BB50" s="5">
        <f>'t1'!AQ50</f>
        <v>0</v>
      </c>
    </row>
    <row r="51" spans="1:56" ht="9.75">
      <c r="A51" s="21"/>
      <c r="V51" s="41"/>
      <c r="W51" s="5" t="e">
        <f>'t1'!#REF!</f>
        <v>#REF!</v>
      </c>
      <c r="X51" s="41"/>
      <c r="Y51" s="41"/>
      <c r="Z51" s="41"/>
      <c r="BA51" s="41"/>
      <c r="BB51" s="5" t="e">
        <f>'t1'!#REF!</f>
        <v>#REF!</v>
      </c>
      <c r="BC51" s="41"/>
      <c r="BD51" s="41"/>
    </row>
    <row r="52" ht="9.75">
      <c r="A52" s="21"/>
    </row>
    <row r="53" spans="1:56" ht="9.75">
      <c r="A53" s="5" t="s">
        <v>162</v>
      </c>
      <c r="B53" s="58"/>
      <c r="C53" s="56"/>
      <c r="D53" s="56"/>
      <c r="E53" s="56"/>
      <c r="F53" s="56"/>
      <c r="G53" s="56"/>
      <c r="H53" s="56"/>
      <c r="I53" s="56"/>
      <c r="J53" s="56"/>
      <c r="K53" s="56"/>
      <c r="L53" s="56"/>
      <c r="M53" s="56"/>
      <c r="N53" s="56"/>
      <c r="O53" s="56"/>
      <c r="P53" s="56"/>
      <c r="Q53" s="56"/>
      <c r="R53" s="56"/>
      <c r="S53" s="56"/>
      <c r="T53" s="56"/>
      <c r="U53" s="56"/>
      <c r="V53" s="56"/>
      <c r="W53" s="56"/>
      <c r="X53" s="56"/>
      <c r="Y53" s="56"/>
      <c r="Z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row>
    <row r="54" ht="9.75">
      <c r="A54" s="144"/>
    </row>
    <row r="55" ht="9.75">
      <c r="A55" s="144"/>
    </row>
    <row r="56" ht="9.75">
      <c r="A56" s="3"/>
    </row>
  </sheetData>
  <sheetProtection password="EA98" sheet="1" formatColumns="0" selectLockedCells="1"/>
  <mergeCells count="1">
    <mergeCell ref="A1:BA1"/>
  </mergeCells>
  <conditionalFormatting sqref="AH6:BA49 A6:V49">
    <cfRule type="expression" priority="2" dxfId="6" stopIfTrue="1">
      <formula>$W6&gt;0</formula>
    </cfRule>
  </conditionalFormatting>
  <dataValidations count="1">
    <dataValidation type="whole" allowBlank="1" showInputMessage="1" showErrorMessage="1" errorTitle="ERRORE NEL DATO IMMESSO" error="INSERIRE SOLO NUMERI INTERI" sqref="AH6:AZ49">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3"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957" t="str">
        <f>'t1'!A1</f>
        <v>CAPITANERIE DI PORTO - anno 2018</v>
      </c>
      <c r="B1" s="957"/>
      <c r="C1" s="957"/>
      <c r="D1" s="957"/>
      <c r="E1" s="3"/>
      <c r="F1" s="3"/>
      <c r="G1" s="3"/>
      <c r="H1" s="4"/>
      <c r="I1" s="3"/>
      <c r="J1" s="3"/>
      <c r="K1" s="3"/>
      <c r="L1" s="3"/>
      <c r="N1"/>
    </row>
    <row r="2" spans="1:4" ht="30" customHeight="1" thickBot="1">
      <c r="A2" s="6"/>
      <c r="B2" s="1010">
        <f>IF(AND(A32="",(D25+D26+D27+D28+D29)&gt;0),"ATTENZIONE!  Inserire nel campo NOTE l'elenco delle Istituzioni ed il relativo importo dei rimborsi",IF(AND(A32&lt;&gt;"",(D25+D26+D27+D28+D29)=0),"ATTENZIONE!  il campo NOTE non deve essere compilato in assenza di rimborsi",""))</f>
      </c>
      <c r="C2" s="1010"/>
      <c r="D2" s="1010"/>
    </row>
    <row r="3" spans="1:4" ht="21.75" customHeight="1" thickBot="1">
      <c r="A3" s="105" t="s">
        <v>113</v>
      </c>
      <c r="B3" s="291" t="s">
        <v>87</v>
      </c>
      <c r="C3" s="837"/>
      <c r="D3" s="292" t="s">
        <v>88</v>
      </c>
    </row>
    <row r="4" spans="1:4" s="107" customFormat="1" ht="23.25" customHeight="1" thickTop="1">
      <c r="A4" s="106" t="s">
        <v>131</v>
      </c>
      <c r="B4" s="158" t="s">
        <v>135</v>
      </c>
      <c r="C4" s="838">
        <f>ROUND(D4,0)</f>
        <v>0</v>
      </c>
      <c r="D4" s="203"/>
    </row>
    <row r="5" spans="1:4" s="107" customFormat="1" ht="23.25" customHeight="1">
      <c r="A5" s="110" t="s">
        <v>334</v>
      </c>
      <c r="B5" s="159" t="s">
        <v>147</v>
      </c>
      <c r="C5" s="839">
        <f aca="true" t="shared" si="0" ref="C5:C29">ROUND(D5,0)</f>
        <v>0</v>
      </c>
      <c r="D5" s="203"/>
    </row>
    <row r="6" spans="1:4" s="107" customFormat="1" ht="23.25" customHeight="1">
      <c r="A6" s="110" t="s">
        <v>125</v>
      </c>
      <c r="B6" s="149" t="s">
        <v>148</v>
      </c>
      <c r="C6" s="838">
        <f t="shared" si="0"/>
        <v>0</v>
      </c>
      <c r="D6" s="203"/>
    </row>
    <row r="7" spans="1:4" s="107" customFormat="1" ht="23.25" customHeight="1">
      <c r="A7" s="110" t="s">
        <v>129</v>
      </c>
      <c r="B7" s="160" t="s">
        <v>149</v>
      </c>
      <c r="C7" s="839">
        <f t="shared" si="0"/>
        <v>0</v>
      </c>
      <c r="D7" s="203"/>
    </row>
    <row r="8" spans="1:4" s="107" customFormat="1" ht="23.25" customHeight="1">
      <c r="A8" s="111" t="s">
        <v>128</v>
      </c>
      <c r="B8" s="149" t="s">
        <v>150</v>
      </c>
      <c r="C8" s="838">
        <f t="shared" si="0"/>
        <v>0</v>
      </c>
      <c r="D8" s="203"/>
    </row>
    <row r="9" spans="1:4" s="107" customFormat="1" ht="23.25" customHeight="1">
      <c r="A9" s="127" t="s">
        <v>127</v>
      </c>
      <c r="B9" s="160" t="s">
        <v>151</v>
      </c>
      <c r="C9" s="839">
        <f t="shared" si="0"/>
        <v>0</v>
      </c>
      <c r="D9" s="204"/>
    </row>
    <row r="10" spans="1:4" s="107" customFormat="1" ht="23.25" customHeight="1">
      <c r="A10" s="161" t="s">
        <v>335</v>
      </c>
      <c r="B10" s="149" t="s">
        <v>139</v>
      </c>
      <c r="C10" s="838">
        <f t="shared" si="0"/>
        <v>0</v>
      </c>
      <c r="D10" s="203"/>
    </row>
    <row r="11" spans="1:4" s="107" customFormat="1" ht="23.25" customHeight="1">
      <c r="A11" s="111" t="s">
        <v>152</v>
      </c>
      <c r="B11" s="148" t="s">
        <v>153</v>
      </c>
      <c r="C11" s="838">
        <f t="shared" si="0"/>
        <v>0</v>
      </c>
      <c r="D11" s="203"/>
    </row>
    <row r="12" spans="1:4" s="107" customFormat="1" ht="23.25" customHeight="1">
      <c r="A12" s="111" t="s">
        <v>46</v>
      </c>
      <c r="B12" s="148" t="s">
        <v>155</v>
      </c>
      <c r="C12" s="838">
        <f t="shared" si="0"/>
        <v>0</v>
      </c>
      <c r="D12" s="203"/>
    </row>
    <row r="13" spans="1:4" s="107" customFormat="1" ht="23.25" customHeight="1">
      <c r="A13" s="111" t="s">
        <v>336</v>
      </c>
      <c r="B13" s="149" t="s">
        <v>165</v>
      </c>
      <c r="C13" s="838">
        <f t="shared" si="0"/>
        <v>0</v>
      </c>
      <c r="D13" s="203"/>
    </row>
    <row r="14" spans="1:4" s="107" customFormat="1" ht="23.25" customHeight="1">
      <c r="A14" s="111" t="s">
        <v>0</v>
      </c>
      <c r="B14" s="149" t="s">
        <v>1</v>
      </c>
      <c r="C14" s="838">
        <f t="shared" si="0"/>
        <v>0</v>
      </c>
      <c r="D14" s="203"/>
    </row>
    <row r="15" spans="1:4" s="107" customFormat="1" ht="23.25" customHeight="1">
      <c r="A15" s="127" t="s">
        <v>90</v>
      </c>
      <c r="B15" s="160" t="s">
        <v>154</v>
      </c>
      <c r="C15" s="839">
        <f t="shared" si="0"/>
        <v>0</v>
      </c>
      <c r="D15" s="204"/>
    </row>
    <row r="16" spans="1:4" s="107" customFormat="1" ht="23.25" customHeight="1">
      <c r="A16" s="161" t="s">
        <v>337</v>
      </c>
      <c r="B16" s="159" t="s">
        <v>136</v>
      </c>
      <c r="C16" s="840">
        <f t="shared" si="0"/>
        <v>0</v>
      </c>
      <c r="D16" s="204"/>
    </row>
    <row r="17" spans="1:4" s="107" customFormat="1" ht="23.25" customHeight="1">
      <c r="A17" s="112" t="s">
        <v>338</v>
      </c>
      <c r="B17" s="149" t="s">
        <v>137</v>
      </c>
      <c r="C17" s="838">
        <f t="shared" si="0"/>
        <v>0</v>
      </c>
      <c r="D17" s="203"/>
    </row>
    <row r="18" spans="1:4" s="109" customFormat="1" ht="23.25" customHeight="1">
      <c r="A18" s="108" t="s">
        <v>126</v>
      </c>
      <c r="B18" s="148" t="s">
        <v>146</v>
      </c>
      <c r="C18" s="838">
        <f t="shared" si="0"/>
        <v>0</v>
      </c>
      <c r="D18" s="204"/>
    </row>
    <row r="19" spans="1:4" s="109" customFormat="1" ht="23.25" customHeight="1">
      <c r="A19" s="746" t="s">
        <v>535</v>
      </c>
      <c r="B19" s="747" t="s">
        <v>536</v>
      </c>
      <c r="C19" s="841">
        <f t="shared" si="0"/>
        <v>0</v>
      </c>
      <c r="D19" s="203"/>
    </row>
    <row r="20" spans="1:7" s="5" customFormat="1" ht="23.25" customHeight="1">
      <c r="A20" s="106" t="s">
        <v>339</v>
      </c>
      <c r="B20" s="149" t="s">
        <v>142</v>
      </c>
      <c r="C20" s="838">
        <f t="shared" si="0"/>
        <v>0</v>
      </c>
      <c r="D20" s="203"/>
      <c r="G20" s="748" t="s">
        <v>537</v>
      </c>
    </row>
    <row r="21" spans="1:7" s="109" customFormat="1" ht="23.25" customHeight="1">
      <c r="A21" s="106" t="s">
        <v>340</v>
      </c>
      <c r="B21" s="160" t="s">
        <v>143</v>
      </c>
      <c r="C21" s="839">
        <f t="shared" si="0"/>
        <v>0</v>
      </c>
      <c r="D21" s="203"/>
      <c r="G21" s="749" t="s">
        <v>538</v>
      </c>
    </row>
    <row r="22" spans="1:7" s="109" customFormat="1" ht="23.25" customHeight="1">
      <c r="A22" s="106" t="s">
        <v>89</v>
      </c>
      <c r="B22" s="149" t="s">
        <v>144</v>
      </c>
      <c r="C22" s="838">
        <f t="shared" si="0"/>
        <v>0</v>
      </c>
      <c r="D22" s="203"/>
      <c r="F22" s="750" t="s">
        <v>539</v>
      </c>
      <c r="G22" s="751">
        <v>2</v>
      </c>
    </row>
    <row r="23" spans="1:4" s="109" customFormat="1" ht="23.25" customHeight="1">
      <c r="A23" s="106" t="s">
        <v>341</v>
      </c>
      <c r="B23" s="160" t="s">
        <v>138</v>
      </c>
      <c r="C23" s="839">
        <f t="shared" si="0"/>
        <v>0</v>
      </c>
      <c r="D23" s="203"/>
    </row>
    <row r="24" spans="1:4" s="109" customFormat="1" ht="23.25" customHeight="1">
      <c r="A24" s="755" t="s">
        <v>547</v>
      </c>
      <c r="B24" s="149" t="s">
        <v>140</v>
      </c>
      <c r="C24" s="842">
        <f t="shared" si="0"/>
        <v>0</v>
      </c>
      <c r="D24" s="205"/>
    </row>
    <row r="25" spans="1:4" s="109" customFormat="1" ht="23.25" customHeight="1">
      <c r="A25" s="162" t="s">
        <v>355</v>
      </c>
      <c r="B25" s="148" t="s">
        <v>141</v>
      </c>
      <c r="C25" s="843">
        <f t="shared" si="0"/>
        <v>0</v>
      </c>
      <c r="D25" s="205"/>
    </row>
    <row r="26" spans="1:4" s="109" customFormat="1" ht="23.25" customHeight="1">
      <c r="A26" s="162" t="s">
        <v>356</v>
      </c>
      <c r="B26" s="148" t="s">
        <v>357</v>
      </c>
      <c r="C26" s="843">
        <f t="shared" si="0"/>
        <v>0</v>
      </c>
      <c r="D26" s="205"/>
    </row>
    <row r="27" spans="1:4" s="109" customFormat="1" ht="23.25" customHeight="1">
      <c r="A27" s="610" t="s">
        <v>381</v>
      </c>
      <c r="B27" s="148" t="s">
        <v>343</v>
      </c>
      <c r="C27" s="843">
        <f t="shared" si="0"/>
        <v>0</v>
      </c>
      <c r="D27" s="205"/>
    </row>
    <row r="28" spans="1:4" s="109" customFormat="1" ht="23.25" customHeight="1">
      <c r="A28" s="609" t="s">
        <v>380</v>
      </c>
      <c r="B28" s="149" t="s">
        <v>145</v>
      </c>
      <c r="C28" s="844">
        <f t="shared" si="0"/>
        <v>0</v>
      </c>
      <c r="D28" s="204"/>
    </row>
    <row r="29" spans="1:4" s="109" customFormat="1" ht="23.25" customHeight="1" thickBot="1">
      <c r="A29" s="612" t="s">
        <v>382</v>
      </c>
      <c r="B29" s="150" t="s">
        <v>358</v>
      </c>
      <c r="C29" s="845">
        <f t="shared" si="0"/>
        <v>0</v>
      </c>
      <c r="D29" s="206"/>
    </row>
    <row r="30" spans="1:4" s="109" customFormat="1" ht="15" customHeight="1" thickBot="1">
      <c r="A30" s="1017" t="str">
        <f>IF(G22=1,"ATTENZIONE è stata dichiarata IRAP commerciale. Controllare l'importo inserito!"," ")</f>
        <v> </v>
      </c>
      <c r="B30" s="1017"/>
      <c r="C30" s="1017"/>
      <c r="D30" s="1017"/>
    </row>
    <row r="31" spans="1:4" s="109" customFormat="1" ht="15" customHeight="1">
      <c r="A31" s="1014" t="s">
        <v>521</v>
      </c>
      <c r="B31" s="1015"/>
      <c r="C31" s="1015"/>
      <c r="D31" s="1016"/>
    </row>
    <row r="32" spans="1:8" s="109" customFormat="1" ht="94.5" customHeight="1" thickBot="1">
      <c r="A32" s="1011"/>
      <c r="B32" s="1012"/>
      <c r="C32" s="1012"/>
      <c r="D32" s="1013"/>
      <c r="E32" s="1018">
        <f>IF(AND(A32="",(D25+D26)&gt;0),"ATTENZIONE!  Inserire nel campo NOTE l'elenco delle Istituzioni ed il relativo importo dei rimborsi EFFETTUATI!",IF(AND(A32&lt;&gt;"",(D25+D26)=0),"ATTENZIONE!  il campo NOTE non deve essere compilato in assenza di rimborsi",""))</f>
      </c>
      <c r="F32" s="1019"/>
      <c r="G32" s="1019"/>
      <c r="H32" s="1019"/>
    </row>
    <row r="33" spans="1:4" s="109" customFormat="1" ht="15" customHeight="1" thickBot="1">
      <c r="A33" s="1017"/>
      <c r="B33" s="1017"/>
      <c r="C33" s="1017"/>
      <c r="D33" s="1017"/>
    </row>
    <row r="34" spans="1:4" s="109" customFormat="1" ht="15" customHeight="1">
      <c r="A34" s="1014" t="s">
        <v>522</v>
      </c>
      <c r="B34" s="1015"/>
      <c r="C34" s="1015"/>
      <c r="D34" s="1016"/>
    </row>
    <row r="35" spans="1:8" s="109" customFormat="1" ht="94.5" customHeight="1" thickBot="1">
      <c r="A35" s="1011"/>
      <c r="B35" s="1012"/>
      <c r="C35" s="1012"/>
      <c r="D35" s="1013"/>
      <c r="E35" s="1018">
        <f>IF(AND(A35="",(D27+D28+D29)&gt;0),"ATTENZIONE!  Inserire nel campo NOTE l'elenco delle Istituzioni ed il relativo importo dei rimborsi RICEVUTI!",IF(AND(A35&lt;&gt;"",(D27+D28+D29)=0),"ATTENZIONE!  il campo NOTE non deve essere compilato in assenza di rimborsi",""))</f>
      </c>
      <c r="F35" s="1019"/>
      <c r="G35" s="1019"/>
      <c r="H35" s="1019"/>
    </row>
    <row r="36" spans="1:3" s="109" customFormat="1" ht="23.25" customHeight="1">
      <c r="A36" s="5" t="s">
        <v>383</v>
      </c>
      <c r="B36"/>
      <c r="C36"/>
    </row>
    <row r="37" spans="1:4" ht="25.5" customHeight="1">
      <c r="A37" s="1020" t="s">
        <v>523</v>
      </c>
      <c r="B37" s="1020"/>
      <c r="C37" s="1020"/>
      <c r="D37" s="1020"/>
    </row>
    <row r="38" spans="1:4" ht="25.5" customHeight="1">
      <c r="A38" s="1020" t="s">
        <v>524</v>
      </c>
      <c r="B38" s="1020"/>
      <c r="C38" s="1020"/>
      <c r="D38" s="1020"/>
    </row>
    <row r="53" ht="9.75">
      <c r="A53" s="611"/>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50"/>
  <sheetViews>
    <sheetView zoomScalePageLayoutView="0" workbookViewId="0" topLeftCell="A16">
      <selection activeCell="AA5" sqref="AA5"/>
    </sheetView>
  </sheetViews>
  <sheetFormatPr defaultColWidth="9.33203125" defaultRowHeight="10.5"/>
  <cols>
    <col min="1" max="1" width="50.5" style="777" customWidth="1"/>
    <col min="2" max="2" width="8.33203125" style="777" bestFit="1" customWidth="1"/>
    <col min="3" max="9" width="12.66015625" style="777" hidden="1" customWidth="1"/>
    <col min="10" max="10" width="24.66015625" style="777" hidden="1" customWidth="1"/>
    <col min="11" max="12" width="14.66015625" style="777" hidden="1" customWidth="1"/>
    <col min="13" max="13" width="9.16015625" style="777" hidden="1" customWidth="1"/>
    <col min="14" max="15" width="11.33203125" style="777" hidden="1" customWidth="1"/>
    <col min="16" max="26" width="9.16015625" style="777" hidden="1" customWidth="1"/>
    <col min="27" max="33" width="12.66015625" style="777" customWidth="1"/>
    <col min="34" max="34" width="24.66015625" style="777" customWidth="1"/>
    <col min="35" max="36" width="14.66015625" style="777" customWidth="1"/>
    <col min="37" max="37" width="9.16015625" style="777" hidden="1" customWidth="1"/>
    <col min="38" max="39" width="11.33203125" style="777" hidden="1" customWidth="1"/>
    <col min="40" max="16384" width="9.16015625" style="777" customWidth="1"/>
  </cols>
  <sheetData>
    <row r="1" spans="1:2" ht="17.25">
      <c r="A1" s="776" t="str">
        <f>'t1'!A1</f>
        <v>CAPITANERIE DI PORTO - anno 2018</v>
      </c>
      <c r="B1" s="776"/>
    </row>
    <row r="2" spans="1:2" ht="30" customHeight="1" thickBot="1">
      <c r="A2" s="776"/>
      <c r="B2" s="776"/>
    </row>
    <row r="3" spans="1:39" ht="41.25" thickTop="1">
      <c r="A3" s="778" t="s">
        <v>118</v>
      </c>
      <c r="B3" s="1026" t="s">
        <v>56</v>
      </c>
      <c r="C3" s="1024" t="str">
        <f>"Personale in ausiliaria al 31/12/"&amp;'t1'!L1&amp;""</f>
        <v>Personale in ausiliaria al 31/12/2018</v>
      </c>
      <c r="D3" s="1025"/>
      <c r="E3" s="1024" t="str">
        <f>"Personale in ausiliaria richiamato in servizo SENZA assegni al 31/12/"&amp;'t1'!L1&amp;""</f>
        <v>Personale in ausiliaria richiamato in servizo SENZA assegni al 31/12/2018</v>
      </c>
      <c r="F3" s="1025"/>
      <c r="G3" s="1024" t="str">
        <f>"Personale in ausiliaria richiamato in servizo CON assegni al 31/12/"&amp;'t1'!L1&amp;""</f>
        <v>Personale in ausiliaria richiamato in servizo CON assegni al 31/12/2018</v>
      </c>
      <c r="H3" s="1025"/>
      <c r="I3" s="779" t="s">
        <v>556</v>
      </c>
      <c r="J3" s="779" t="s">
        <v>557</v>
      </c>
      <c r="K3" s="779" t="s">
        <v>558</v>
      </c>
      <c r="L3" s="780" t="s">
        <v>559</v>
      </c>
      <c r="N3" s="1024" t="str">
        <f>"Totale dipendenti al 31/12/"&amp;'t1'!L1&amp;""</f>
        <v>Totale dipendenti al 31/12/2018</v>
      </c>
      <c r="O3" s="1025"/>
      <c r="AA3" s="1024" t="str">
        <f>"Personale in ausiliaria al 31/12/"&amp;'t1'!L1&amp;""</f>
        <v>Personale in ausiliaria al 31/12/2018</v>
      </c>
      <c r="AB3" s="1025"/>
      <c r="AC3" s="1024" t="str">
        <f>"Personale in ausiliaria richiamato in servizo SENZA assegni al 31/12/"&amp;'t1'!L1&amp;""</f>
        <v>Personale in ausiliaria richiamato in servizo SENZA assegni al 31/12/2018</v>
      </c>
      <c r="AD3" s="1025"/>
      <c r="AE3" s="1024" t="str">
        <f>"Personale in ausiliaria richiamato in servizo CON assegni al 31/12/"&amp;'t1'!L1&amp;""</f>
        <v>Personale in ausiliaria richiamato in servizo CON assegni al 31/12/2018</v>
      </c>
      <c r="AF3" s="1025"/>
      <c r="AG3" s="779" t="s">
        <v>556</v>
      </c>
      <c r="AH3" s="779" t="s">
        <v>557</v>
      </c>
      <c r="AI3" s="779" t="s">
        <v>558</v>
      </c>
      <c r="AJ3" s="780" t="s">
        <v>559</v>
      </c>
      <c r="AL3" s="1024" t="str">
        <f>"Totale dipendenti al 31/12/"&amp;'t1'!L1&amp;""</f>
        <v>Totale dipendenti al 31/12/2018</v>
      </c>
      <c r="AM3" s="1025"/>
    </row>
    <row r="4" spans="1:39" ht="13.5" thickBot="1">
      <c r="A4" s="781"/>
      <c r="B4" s="1027"/>
      <c r="C4" s="782" t="s">
        <v>57</v>
      </c>
      <c r="D4" s="783" t="s">
        <v>58</v>
      </c>
      <c r="E4" s="782" t="s">
        <v>57</v>
      </c>
      <c r="F4" s="783" t="s">
        <v>58</v>
      </c>
      <c r="G4" s="782" t="s">
        <v>57</v>
      </c>
      <c r="H4" s="783" t="s">
        <v>58</v>
      </c>
      <c r="I4" s="784" t="s">
        <v>560</v>
      </c>
      <c r="J4" s="784" t="s">
        <v>561</v>
      </c>
      <c r="K4" s="784" t="s">
        <v>562</v>
      </c>
      <c r="L4" s="785" t="s">
        <v>563</v>
      </c>
      <c r="N4" s="782" t="s">
        <v>57</v>
      </c>
      <c r="O4" s="783" t="s">
        <v>58</v>
      </c>
      <c r="AA4" s="782" t="s">
        <v>57</v>
      </c>
      <c r="AB4" s="783" t="s">
        <v>58</v>
      </c>
      <c r="AC4" s="782" t="s">
        <v>57</v>
      </c>
      <c r="AD4" s="783" t="s">
        <v>58</v>
      </c>
      <c r="AE4" s="782" t="s">
        <v>57</v>
      </c>
      <c r="AF4" s="783" t="s">
        <v>58</v>
      </c>
      <c r="AG4" s="784" t="s">
        <v>560</v>
      </c>
      <c r="AH4" s="784" t="s">
        <v>561</v>
      </c>
      <c r="AI4" s="784" t="s">
        <v>562</v>
      </c>
      <c r="AJ4" s="785" t="s">
        <v>563</v>
      </c>
      <c r="AL4" s="782" t="s">
        <v>57</v>
      </c>
      <c r="AM4" s="783" t="s">
        <v>58</v>
      </c>
    </row>
    <row r="5" spans="1:39" ht="13.5" thickTop="1">
      <c r="A5" s="786" t="str">
        <f>'t1'!A6</f>
        <v>AMMIRAGLIO ISPETTORE CAPO</v>
      </c>
      <c r="B5" s="786" t="str">
        <f>'t1'!B6</f>
        <v>0D0330</v>
      </c>
      <c r="C5" s="846">
        <f>ROUND(AA5,0)</f>
        <v>0</v>
      </c>
      <c r="D5" s="847">
        <f aca="true" t="shared" si="0" ref="D5:D40">ROUND(AB5,0)</f>
        <v>0</v>
      </c>
      <c r="E5" s="846">
        <f aca="true" t="shared" si="1" ref="E5:E40">ROUND(AC5,0)</f>
        <v>0</v>
      </c>
      <c r="F5" s="847">
        <f aca="true" t="shared" si="2" ref="F5:F40">ROUND(AD5,0)</f>
        <v>0</v>
      </c>
      <c r="G5" s="846">
        <f aca="true" t="shared" si="3" ref="G5:G40">ROUND(AE5,0)</f>
        <v>0</v>
      </c>
      <c r="H5" s="847">
        <f aca="true" t="shared" si="4" ref="H5:H40">ROUND(AF5,0)</f>
        <v>0</v>
      </c>
      <c r="I5" s="846">
        <f aca="true" t="shared" si="5" ref="I5:I40">ROUND(AG5,0)</f>
        <v>0</v>
      </c>
      <c r="J5" s="846">
        <f aca="true" t="shared" si="6" ref="J5:J40">ROUND(AH5,0)</f>
        <v>0</v>
      </c>
      <c r="K5" s="846">
        <f aca="true" t="shared" si="7" ref="K5:K40">ROUND(AI5,0)</f>
        <v>0</v>
      </c>
      <c r="L5" s="789">
        <f>I5+J5+K5</f>
        <v>0</v>
      </c>
      <c r="M5" s="41">
        <f>'t1'!M6</f>
        <v>0</v>
      </c>
      <c r="N5" s="790">
        <f aca="true" t="shared" si="8" ref="N5:O40">C5+E5+G5</f>
        <v>0</v>
      </c>
      <c r="O5" s="791">
        <f t="shared" si="8"/>
        <v>0</v>
      </c>
      <c r="AA5" s="787"/>
      <c r="AB5" s="788"/>
      <c r="AC5" s="787"/>
      <c r="AD5" s="788"/>
      <c r="AE5" s="787"/>
      <c r="AF5" s="788"/>
      <c r="AG5" s="787"/>
      <c r="AH5" s="787"/>
      <c r="AI5" s="787"/>
      <c r="AJ5" s="789">
        <f>AG5+AH5+AI5</f>
        <v>0</v>
      </c>
      <c r="AK5" s="41">
        <f>'t1'!AK6</f>
        <v>0</v>
      </c>
      <c r="AL5" s="790">
        <f aca="true" t="shared" si="9" ref="AL5:AL40">AA5+AC5+AE5</f>
        <v>0</v>
      </c>
      <c r="AM5" s="791">
        <f aca="true" t="shared" si="10" ref="AM5:AM40">AB5+AD5+AF5</f>
        <v>0</v>
      </c>
    </row>
    <row r="6" spans="1:39" ht="12.75">
      <c r="A6" s="786" t="str">
        <f>'t1'!A7</f>
        <v>AMMIRAGLIO ISPETTORE</v>
      </c>
      <c r="B6" s="786" t="str">
        <f>'t1'!B7</f>
        <v>0D0329</v>
      </c>
      <c r="C6" s="846">
        <f aca="true" t="shared" si="11" ref="C6:C40">ROUND(AA6,0)</f>
        <v>0</v>
      </c>
      <c r="D6" s="847">
        <f t="shared" si="0"/>
        <v>0</v>
      </c>
      <c r="E6" s="846">
        <f t="shared" si="1"/>
        <v>0</v>
      </c>
      <c r="F6" s="847">
        <f t="shared" si="2"/>
        <v>0</v>
      </c>
      <c r="G6" s="846">
        <f t="shared" si="3"/>
        <v>0</v>
      </c>
      <c r="H6" s="847">
        <f t="shared" si="4"/>
        <v>0</v>
      </c>
      <c r="I6" s="846">
        <f t="shared" si="5"/>
        <v>0</v>
      </c>
      <c r="J6" s="846">
        <f t="shared" si="6"/>
        <v>0</v>
      </c>
      <c r="K6" s="846">
        <f t="shared" si="7"/>
        <v>0</v>
      </c>
      <c r="L6" s="792">
        <f>I6+J6+K6</f>
        <v>0</v>
      </c>
      <c r="M6" s="41">
        <f>'t1'!M7</f>
        <v>0</v>
      </c>
      <c r="N6" s="790">
        <f t="shared" si="8"/>
        <v>0</v>
      </c>
      <c r="O6" s="791">
        <f t="shared" si="8"/>
        <v>0</v>
      </c>
      <c r="AA6" s="787"/>
      <c r="AB6" s="788"/>
      <c r="AC6" s="787"/>
      <c r="AD6" s="788"/>
      <c r="AE6" s="787"/>
      <c r="AF6" s="788"/>
      <c r="AG6" s="787"/>
      <c r="AH6" s="787"/>
      <c r="AI6" s="787"/>
      <c r="AJ6" s="792">
        <f>AG6+AH6+AI6</f>
        <v>0</v>
      </c>
      <c r="AK6" s="41">
        <f>'t1'!AK7</f>
        <v>0</v>
      </c>
      <c r="AL6" s="790">
        <f t="shared" si="9"/>
        <v>0</v>
      </c>
      <c r="AM6" s="791">
        <f t="shared" si="10"/>
        <v>0</v>
      </c>
    </row>
    <row r="7" spans="1:39" ht="12.75">
      <c r="A7" s="786" t="str">
        <f>'t1'!A8</f>
        <v>CONTRAMMIRAGLIO</v>
      </c>
      <c r="B7" s="786" t="str">
        <f>'t1'!B8</f>
        <v>0D0334</v>
      </c>
      <c r="C7" s="846">
        <f t="shared" si="11"/>
        <v>0</v>
      </c>
      <c r="D7" s="847">
        <f t="shared" si="0"/>
        <v>0</v>
      </c>
      <c r="E7" s="846">
        <f t="shared" si="1"/>
        <v>0</v>
      </c>
      <c r="F7" s="847">
        <f t="shared" si="2"/>
        <v>0</v>
      </c>
      <c r="G7" s="846">
        <f t="shared" si="3"/>
        <v>0</v>
      </c>
      <c r="H7" s="847">
        <f t="shared" si="4"/>
        <v>0</v>
      </c>
      <c r="I7" s="846">
        <f t="shared" si="5"/>
        <v>0</v>
      </c>
      <c r="J7" s="846">
        <f t="shared" si="6"/>
        <v>0</v>
      </c>
      <c r="K7" s="846">
        <f t="shared" si="7"/>
        <v>0</v>
      </c>
      <c r="L7" s="792">
        <f aca="true" t="shared" si="12" ref="L7:L40">I7+J7+K7</f>
        <v>0</v>
      </c>
      <c r="M7" s="41">
        <f>'t1'!M8</f>
        <v>0</v>
      </c>
      <c r="N7" s="790">
        <f t="shared" si="8"/>
        <v>0</v>
      </c>
      <c r="O7" s="791">
        <f t="shared" si="8"/>
        <v>0</v>
      </c>
      <c r="AA7" s="787"/>
      <c r="AB7" s="788"/>
      <c r="AC7" s="787"/>
      <c r="AD7" s="788"/>
      <c r="AE7" s="787"/>
      <c r="AF7" s="788"/>
      <c r="AG7" s="787"/>
      <c r="AH7" s="787"/>
      <c r="AI7" s="787"/>
      <c r="AJ7" s="792">
        <f aca="true" t="shared" si="13" ref="AJ7:AJ40">AG7+AH7+AI7</f>
        <v>0</v>
      </c>
      <c r="AK7" s="41">
        <f>'t1'!AK8</f>
        <v>0</v>
      </c>
      <c r="AL7" s="790">
        <f t="shared" si="9"/>
        <v>0</v>
      </c>
      <c r="AM7" s="791">
        <f t="shared" si="10"/>
        <v>0</v>
      </c>
    </row>
    <row r="8" spans="1:39" ht="12.75">
      <c r="A8" s="786" t="str">
        <f>'t1'!A9</f>
        <v>CAPITANO DI VASCELLO + 23 ANNI</v>
      </c>
      <c r="B8" s="786" t="str">
        <f>'t1'!B9</f>
        <v>0D0562</v>
      </c>
      <c r="C8" s="846">
        <f t="shared" si="11"/>
        <v>0</v>
      </c>
      <c r="D8" s="847">
        <f t="shared" si="0"/>
        <v>0</v>
      </c>
      <c r="E8" s="846">
        <f t="shared" si="1"/>
        <v>0</v>
      </c>
      <c r="F8" s="847">
        <f t="shared" si="2"/>
        <v>0</v>
      </c>
      <c r="G8" s="846">
        <f t="shared" si="3"/>
        <v>0</v>
      </c>
      <c r="H8" s="847">
        <f t="shared" si="4"/>
        <v>0</v>
      </c>
      <c r="I8" s="846">
        <f t="shared" si="5"/>
        <v>0</v>
      </c>
      <c r="J8" s="846">
        <f t="shared" si="6"/>
        <v>0</v>
      </c>
      <c r="K8" s="846">
        <f t="shared" si="7"/>
        <v>0</v>
      </c>
      <c r="L8" s="792">
        <f t="shared" si="12"/>
        <v>0</v>
      </c>
      <c r="M8" s="41">
        <f>'t1'!M9</f>
        <v>0</v>
      </c>
      <c r="N8" s="790">
        <f t="shared" si="8"/>
        <v>0</v>
      </c>
      <c r="O8" s="791">
        <f t="shared" si="8"/>
        <v>0</v>
      </c>
      <c r="AA8" s="787"/>
      <c r="AB8" s="788"/>
      <c r="AC8" s="787"/>
      <c r="AD8" s="788"/>
      <c r="AE8" s="787"/>
      <c r="AF8" s="788"/>
      <c r="AG8" s="787"/>
      <c r="AH8" s="787"/>
      <c r="AI8" s="787"/>
      <c r="AJ8" s="792">
        <f t="shared" si="13"/>
        <v>0</v>
      </c>
      <c r="AK8" s="41">
        <f>'t1'!AK9</f>
        <v>0</v>
      </c>
      <c r="AL8" s="790">
        <f t="shared" si="9"/>
        <v>0</v>
      </c>
      <c r="AM8" s="791">
        <f t="shared" si="10"/>
        <v>0</v>
      </c>
    </row>
    <row r="9" spans="1:39" ht="12.75">
      <c r="A9" s="786" t="str">
        <f>'t1'!A10</f>
        <v>CAPITANO DI VASCELLO</v>
      </c>
      <c r="B9" s="786" t="str">
        <f>'t1'!B10</f>
        <v>0D0345</v>
      </c>
      <c r="C9" s="846">
        <f t="shared" si="11"/>
        <v>0</v>
      </c>
      <c r="D9" s="847">
        <f t="shared" si="0"/>
        <v>0</v>
      </c>
      <c r="E9" s="846">
        <f t="shared" si="1"/>
        <v>0</v>
      </c>
      <c r="F9" s="847">
        <f t="shared" si="2"/>
        <v>0</v>
      </c>
      <c r="G9" s="846">
        <f t="shared" si="3"/>
        <v>0</v>
      </c>
      <c r="H9" s="847">
        <f t="shared" si="4"/>
        <v>0</v>
      </c>
      <c r="I9" s="846">
        <f t="shared" si="5"/>
        <v>0</v>
      </c>
      <c r="J9" s="846">
        <f t="shared" si="6"/>
        <v>0</v>
      </c>
      <c r="K9" s="846">
        <f t="shared" si="7"/>
        <v>0</v>
      </c>
      <c r="L9" s="792">
        <f t="shared" si="12"/>
        <v>0</v>
      </c>
      <c r="M9" s="41">
        <f>'t1'!M10</f>
        <v>0</v>
      </c>
      <c r="N9" s="790">
        <f t="shared" si="8"/>
        <v>0</v>
      </c>
      <c r="O9" s="791">
        <f t="shared" si="8"/>
        <v>0</v>
      </c>
      <c r="AA9" s="787"/>
      <c r="AB9" s="788"/>
      <c r="AC9" s="787"/>
      <c r="AD9" s="788"/>
      <c r="AE9" s="787"/>
      <c r="AF9" s="788"/>
      <c r="AG9" s="787"/>
      <c r="AH9" s="787"/>
      <c r="AI9" s="787"/>
      <c r="AJ9" s="792">
        <f t="shared" si="13"/>
        <v>0</v>
      </c>
      <c r="AK9" s="41">
        <f>'t1'!AK10</f>
        <v>0</v>
      </c>
      <c r="AL9" s="790">
        <f t="shared" si="9"/>
        <v>0</v>
      </c>
      <c r="AM9" s="791">
        <f t="shared" si="10"/>
        <v>0</v>
      </c>
    </row>
    <row r="10" spans="1:39" ht="12.75">
      <c r="A10" s="786" t="str">
        <f>'t1'!A11</f>
        <v>CAPITANO DI FREGATA + 23 ANNI</v>
      </c>
      <c r="B10" s="786" t="str">
        <f>'t1'!B11</f>
        <v>0D0563</v>
      </c>
      <c r="C10" s="846">
        <f t="shared" si="11"/>
        <v>0</v>
      </c>
      <c r="D10" s="847">
        <f t="shared" si="0"/>
        <v>0</v>
      </c>
      <c r="E10" s="846">
        <f t="shared" si="1"/>
        <v>0</v>
      </c>
      <c r="F10" s="847">
        <f t="shared" si="2"/>
        <v>0</v>
      </c>
      <c r="G10" s="846">
        <f t="shared" si="3"/>
        <v>0</v>
      </c>
      <c r="H10" s="847">
        <f t="shared" si="4"/>
        <v>0</v>
      </c>
      <c r="I10" s="846">
        <f t="shared" si="5"/>
        <v>0</v>
      </c>
      <c r="J10" s="846">
        <f t="shared" si="6"/>
        <v>0</v>
      </c>
      <c r="K10" s="846">
        <f t="shared" si="7"/>
        <v>0</v>
      </c>
      <c r="L10" s="792">
        <f t="shared" si="12"/>
        <v>0</v>
      </c>
      <c r="M10" s="41">
        <f>'t1'!M11</f>
        <v>0</v>
      </c>
      <c r="N10" s="790">
        <f t="shared" si="8"/>
        <v>0</v>
      </c>
      <c r="O10" s="791">
        <f t="shared" si="8"/>
        <v>0</v>
      </c>
      <c r="AA10" s="787"/>
      <c r="AB10" s="788"/>
      <c r="AC10" s="787"/>
      <c r="AD10" s="788"/>
      <c r="AE10" s="787"/>
      <c r="AF10" s="788"/>
      <c r="AG10" s="787"/>
      <c r="AH10" s="787"/>
      <c r="AI10" s="787"/>
      <c r="AJ10" s="792">
        <f t="shared" si="13"/>
        <v>0</v>
      </c>
      <c r="AK10" s="41">
        <f>'t1'!AK11</f>
        <v>0</v>
      </c>
      <c r="AL10" s="790">
        <f t="shared" si="9"/>
        <v>0</v>
      </c>
      <c r="AM10" s="791">
        <f t="shared" si="10"/>
        <v>0</v>
      </c>
    </row>
    <row r="11" spans="1:39" ht="12.75">
      <c r="A11" s="786" t="str">
        <f>'t1'!A12</f>
        <v>CAPITANO DI FREGATA + 18 ANNI</v>
      </c>
      <c r="B11" s="786" t="str">
        <f>'t1'!B12</f>
        <v>0D0956</v>
      </c>
      <c r="C11" s="846">
        <f t="shared" si="11"/>
        <v>0</v>
      </c>
      <c r="D11" s="847">
        <f t="shared" si="0"/>
        <v>0</v>
      </c>
      <c r="E11" s="846">
        <f t="shared" si="1"/>
        <v>0</v>
      </c>
      <c r="F11" s="847">
        <f t="shared" si="2"/>
        <v>0</v>
      </c>
      <c r="G11" s="846">
        <f t="shared" si="3"/>
        <v>0</v>
      </c>
      <c r="H11" s="847">
        <f t="shared" si="4"/>
        <v>0</v>
      </c>
      <c r="I11" s="846">
        <f t="shared" si="5"/>
        <v>0</v>
      </c>
      <c r="J11" s="846">
        <f t="shared" si="6"/>
        <v>0</v>
      </c>
      <c r="K11" s="846">
        <f t="shared" si="7"/>
        <v>0</v>
      </c>
      <c r="L11" s="792">
        <f t="shared" si="12"/>
        <v>0</v>
      </c>
      <c r="M11" s="41">
        <f>'t1'!M12</f>
        <v>0</v>
      </c>
      <c r="N11" s="790">
        <f t="shared" si="8"/>
        <v>0</v>
      </c>
      <c r="O11" s="791">
        <f t="shared" si="8"/>
        <v>0</v>
      </c>
      <c r="AA11" s="787"/>
      <c r="AB11" s="788"/>
      <c r="AC11" s="787"/>
      <c r="AD11" s="788"/>
      <c r="AE11" s="787"/>
      <c r="AF11" s="788"/>
      <c r="AG11" s="787"/>
      <c r="AH11" s="787"/>
      <c r="AI11" s="787"/>
      <c r="AJ11" s="792">
        <f t="shared" si="13"/>
        <v>0</v>
      </c>
      <c r="AK11" s="41">
        <f>'t1'!AK12</f>
        <v>0</v>
      </c>
      <c r="AL11" s="790">
        <f t="shared" si="9"/>
        <v>0</v>
      </c>
      <c r="AM11" s="791">
        <f t="shared" si="10"/>
        <v>0</v>
      </c>
    </row>
    <row r="12" spans="1:39" ht="12.75">
      <c r="A12" s="786" t="str">
        <f>'t1'!A13</f>
        <v>CAPITANO DI FREGATA + 13 ANNI</v>
      </c>
      <c r="B12" s="786" t="str">
        <f>'t1'!B13</f>
        <v>0D0564</v>
      </c>
      <c r="C12" s="846">
        <f t="shared" si="11"/>
        <v>0</v>
      </c>
      <c r="D12" s="847">
        <f t="shared" si="0"/>
        <v>0</v>
      </c>
      <c r="E12" s="846">
        <f t="shared" si="1"/>
        <v>0</v>
      </c>
      <c r="F12" s="847">
        <f t="shared" si="2"/>
        <v>0</v>
      </c>
      <c r="G12" s="846">
        <f t="shared" si="3"/>
        <v>0</v>
      </c>
      <c r="H12" s="847">
        <f t="shared" si="4"/>
        <v>0</v>
      </c>
      <c r="I12" s="846">
        <f t="shared" si="5"/>
        <v>0</v>
      </c>
      <c r="J12" s="846">
        <f t="shared" si="6"/>
        <v>0</v>
      </c>
      <c r="K12" s="846">
        <f t="shared" si="7"/>
        <v>0</v>
      </c>
      <c r="L12" s="792">
        <f t="shared" si="12"/>
        <v>0</v>
      </c>
      <c r="M12" s="41">
        <f>'t1'!M13</f>
        <v>0</v>
      </c>
      <c r="N12" s="790">
        <f t="shared" si="8"/>
        <v>0</v>
      </c>
      <c r="O12" s="791">
        <f t="shared" si="8"/>
        <v>0</v>
      </c>
      <c r="AA12" s="787"/>
      <c r="AB12" s="788"/>
      <c r="AC12" s="787"/>
      <c r="AD12" s="788"/>
      <c r="AE12" s="787"/>
      <c r="AF12" s="788"/>
      <c r="AG12" s="787"/>
      <c r="AH12" s="787"/>
      <c r="AI12" s="787"/>
      <c r="AJ12" s="792">
        <f t="shared" si="13"/>
        <v>0</v>
      </c>
      <c r="AK12" s="41">
        <f>'t1'!AK13</f>
        <v>0</v>
      </c>
      <c r="AL12" s="790">
        <f t="shared" si="9"/>
        <v>0</v>
      </c>
      <c r="AM12" s="791">
        <f t="shared" si="10"/>
        <v>0</v>
      </c>
    </row>
    <row r="13" spans="1:39" ht="12.75">
      <c r="A13" s="786" t="str">
        <f>'t1'!A14</f>
        <v>CAPITANO DI CORVETTA + 23 ANNI</v>
      </c>
      <c r="B13" s="786" t="str">
        <f>'t1'!B14</f>
        <v>0D0566</v>
      </c>
      <c r="C13" s="846">
        <f t="shared" si="11"/>
        <v>0</v>
      </c>
      <c r="D13" s="847">
        <f t="shared" si="0"/>
        <v>0</v>
      </c>
      <c r="E13" s="846">
        <f t="shared" si="1"/>
        <v>0</v>
      </c>
      <c r="F13" s="847">
        <f t="shared" si="2"/>
        <v>0</v>
      </c>
      <c r="G13" s="846">
        <f t="shared" si="3"/>
        <v>0</v>
      </c>
      <c r="H13" s="847">
        <f t="shared" si="4"/>
        <v>0</v>
      </c>
      <c r="I13" s="846">
        <f t="shared" si="5"/>
        <v>0</v>
      </c>
      <c r="J13" s="846">
        <f t="shared" si="6"/>
        <v>0</v>
      </c>
      <c r="K13" s="846">
        <f t="shared" si="7"/>
        <v>0</v>
      </c>
      <c r="L13" s="792">
        <f t="shared" si="12"/>
        <v>0</v>
      </c>
      <c r="M13" s="41">
        <f>'t1'!M14</f>
        <v>0</v>
      </c>
      <c r="N13" s="790">
        <f t="shared" si="8"/>
        <v>0</v>
      </c>
      <c r="O13" s="791">
        <f t="shared" si="8"/>
        <v>0</v>
      </c>
      <c r="AA13" s="787"/>
      <c r="AB13" s="788"/>
      <c r="AC13" s="787"/>
      <c r="AD13" s="788"/>
      <c r="AE13" s="787"/>
      <c r="AF13" s="788"/>
      <c r="AG13" s="787"/>
      <c r="AH13" s="787"/>
      <c r="AI13" s="787"/>
      <c r="AJ13" s="792">
        <f t="shared" si="13"/>
        <v>0</v>
      </c>
      <c r="AK13" s="41">
        <f>'t1'!AK14</f>
        <v>0</v>
      </c>
      <c r="AL13" s="790">
        <f t="shared" si="9"/>
        <v>0</v>
      </c>
      <c r="AM13" s="791">
        <f t="shared" si="10"/>
        <v>0</v>
      </c>
    </row>
    <row r="14" spans="1:39" ht="12.75">
      <c r="A14" s="786" t="str">
        <f>'t1'!A15</f>
        <v>CAPITANO DI CORVETTA + 13 ANNI</v>
      </c>
      <c r="B14" s="786" t="str">
        <f>'t1'!B15</f>
        <v>0D0567</v>
      </c>
      <c r="C14" s="846">
        <f t="shared" si="11"/>
        <v>0</v>
      </c>
      <c r="D14" s="847">
        <f t="shared" si="0"/>
        <v>0</v>
      </c>
      <c r="E14" s="846">
        <f t="shared" si="1"/>
        <v>0</v>
      </c>
      <c r="F14" s="847">
        <f t="shared" si="2"/>
        <v>0</v>
      </c>
      <c r="G14" s="846">
        <f t="shared" si="3"/>
        <v>0</v>
      </c>
      <c r="H14" s="847">
        <f t="shared" si="4"/>
        <v>0</v>
      </c>
      <c r="I14" s="846">
        <f t="shared" si="5"/>
        <v>0</v>
      </c>
      <c r="J14" s="846">
        <f t="shared" si="6"/>
        <v>0</v>
      </c>
      <c r="K14" s="846">
        <f t="shared" si="7"/>
        <v>0</v>
      </c>
      <c r="L14" s="792">
        <f t="shared" si="12"/>
        <v>0</v>
      </c>
      <c r="M14" s="41">
        <f>'t1'!M15</f>
        <v>0</v>
      </c>
      <c r="N14" s="790">
        <f t="shared" si="8"/>
        <v>0</v>
      </c>
      <c r="O14" s="791">
        <f t="shared" si="8"/>
        <v>0</v>
      </c>
      <c r="AA14" s="787"/>
      <c r="AB14" s="788"/>
      <c r="AC14" s="787"/>
      <c r="AD14" s="788"/>
      <c r="AE14" s="787"/>
      <c r="AF14" s="788"/>
      <c r="AG14" s="787"/>
      <c r="AH14" s="787"/>
      <c r="AI14" s="787"/>
      <c r="AJ14" s="792">
        <f t="shared" si="13"/>
        <v>0</v>
      </c>
      <c r="AK14" s="41">
        <f>'t1'!AK15</f>
        <v>0</v>
      </c>
      <c r="AL14" s="790">
        <f t="shared" si="9"/>
        <v>0</v>
      </c>
      <c r="AM14" s="791">
        <f t="shared" si="10"/>
        <v>0</v>
      </c>
    </row>
    <row r="15" spans="1:39" ht="12.75">
      <c r="A15" s="786" t="str">
        <f>'t1'!A16</f>
        <v>CAPITANO DI FREGATA</v>
      </c>
      <c r="B15" s="786" t="str">
        <f>'t1'!B16</f>
        <v>019343</v>
      </c>
      <c r="C15" s="846">
        <f t="shared" si="11"/>
        <v>0</v>
      </c>
      <c r="D15" s="847">
        <f t="shared" si="0"/>
        <v>0</v>
      </c>
      <c r="E15" s="846">
        <f t="shared" si="1"/>
        <v>0</v>
      </c>
      <c r="F15" s="847">
        <f t="shared" si="2"/>
        <v>0</v>
      </c>
      <c r="G15" s="846">
        <f t="shared" si="3"/>
        <v>0</v>
      </c>
      <c r="H15" s="847">
        <f t="shared" si="4"/>
        <v>0</v>
      </c>
      <c r="I15" s="846">
        <f t="shared" si="5"/>
        <v>0</v>
      </c>
      <c r="J15" s="846">
        <f t="shared" si="6"/>
        <v>0</v>
      </c>
      <c r="K15" s="846">
        <f t="shared" si="7"/>
        <v>0</v>
      </c>
      <c r="L15" s="792">
        <f t="shared" si="12"/>
        <v>0</v>
      </c>
      <c r="M15" s="41">
        <f>'t1'!M16</f>
        <v>0</v>
      </c>
      <c r="N15" s="790">
        <f t="shared" si="8"/>
        <v>0</v>
      </c>
      <c r="O15" s="791">
        <f t="shared" si="8"/>
        <v>0</v>
      </c>
      <c r="AA15" s="787"/>
      <c r="AB15" s="788"/>
      <c r="AC15" s="787"/>
      <c r="AD15" s="788"/>
      <c r="AE15" s="787"/>
      <c r="AF15" s="788"/>
      <c r="AG15" s="787"/>
      <c r="AH15" s="787"/>
      <c r="AI15" s="787"/>
      <c r="AJ15" s="792">
        <f t="shared" si="13"/>
        <v>0</v>
      </c>
      <c r="AK15" s="41">
        <f>'t1'!AK16</f>
        <v>0</v>
      </c>
      <c r="AL15" s="790">
        <f t="shared" si="9"/>
        <v>0</v>
      </c>
      <c r="AM15" s="791">
        <f t="shared" si="10"/>
        <v>0</v>
      </c>
    </row>
    <row r="16" spans="1:39" ht="12.75">
      <c r="A16" s="786" t="str">
        <f>'t1'!A17</f>
        <v>CAPITANO DI CORVETTA  CON 3 ANNI NEL GRADO</v>
      </c>
      <c r="B16" s="786" t="str">
        <f>'t1'!B17</f>
        <v>0D0957</v>
      </c>
      <c r="C16" s="846">
        <f t="shared" si="11"/>
        <v>0</v>
      </c>
      <c r="D16" s="847">
        <f t="shared" si="0"/>
        <v>0</v>
      </c>
      <c r="E16" s="846">
        <f t="shared" si="1"/>
        <v>0</v>
      </c>
      <c r="F16" s="847">
        <f t="shared" si="2"/>
        <v>0</v>
      </c>
      <c r="G16" s="846">
        <f t="shared" si="3"/>
        <v>0</v>
      </c>
      <c r="H16" s="847">
        <f t="shared" si="4"/>
        <v>0</v>
      </c>
      <c r="I16" s="846">
        <f t="shared" si="5"/>
        <v>0</v>
      </c>
      <c r="J16" s="846">
        <f t="shared" si="6"/>
        <v>0</v>
      </c>
      <c r="K16" s="846">
        <f t="shared" si="7"/>
        <v>0</v>
      </c>
      <c r="L16" s="792">
        <f t="shared" si="12"/>
        <v>0</v>
      </c>
      <c r="M16" s="41">
        <f>'t1'!M17</f>
        <v>0</v>
      </c>
      <c r="N16" s="790">
        <f t="shared" si="8"/>
        <v>0</v>
      </c>
      <c r="O16" s="791">
        <f t="shared" si="8"/>
        <v>0</v>
      </c>
      <c r="AA16" s="787"/>
      <c r="AB16" s="788"/>
      <c r="AC16" s="787"/>
      <c r="AD16" s="788"/>
      <c r="AE16" s="787"/>
      <c r="AF16" s="788"/>
      <c r="AG16" s="787"/>
      <c r="AH16" s="787"/>
      <c r="AI16" s="787"/>
      <c r="AJ16" s="792">
        <f t="shared" si="13"/>
        <v>0</v>
      </c>
      <c r="AK16" s="41">
        <f>'t1'!AK17</f>
        <v>0</v>
      </c>
      <c r="AL16" s="790">
        <f t="shared" si="9"/>
        <v>0</v>
      </c>
      <c r="AM16" s="791">
        <f t="shared" si="10"/>
        <v>0</v>
      </c>
    </row>
    <row r="17" spans="1:39" ht="12.75">
      <c r="A17" s="786" t="str">
        <f>'t1'!A18</f>
        <v>CAPITANO DI CORVETTA</v>
      </c>
      <c r="B17" s="786" t="str">
        <f>'t1'!B18</f>
        <v>019341</v>
      </c>
      <c r="C17" s="846">
        <f t="shared" si="11"/>
        <v>0</v>
      </c>
      <c r="D17" s="847">
        <f t="shared" si="0"/>
        <v>0</v>
      </c>
      <c r="E17" s="846">
        <f t="shared" si="1"/>
        <v>0</v>
      </c>
      <c r="F17" s="847">
        <f t="shared" si="2"/>
        <v>0</v>
      </c>
      <c r="G17" s="846">
        <f t="shared" si="3"/>
        <v>0</v>
      </c>
      <c r="H17" s="847">
        <f t="shared" si="4"/>
        <v>0</v>
      </c>
      <c r="I17" s="846">
        <f t="shared" si="5"/>
        <v>0</v>
      </c>
      <c r="J17" s="846">
        <f t="shared" si="6"/>
        <v>0</v>
      </c>
      <c r="K17" s="846">
        <f t="shared" si="7"/>
        <v>0</v>
      </c>
      <c r="L17" s="792">
        <f t="shared" si="12"/>
        <v>0</v>
      </c>
      <c r="M17" s="41">
        <f>'t1'!M18</f>
        <v>0</v>
      </c>
      <c r="N17" s="790">
        <f t="shared" si="8"/>
        <v>0</v>
      </c>
      <c r="O17" s="791">
        <f t="shared" si="8"/>
        <v>0</v>
      </c>
      <c r="AA17" s="787"/>
      <c r="AB17" s="788"/>
      <c r="AC17" s="787"/>
      <c r="AD17" s="788"/>
      <c r="AE17" s="787"/>
      <c r="AF17" s="788"/>
      <c r="AG17" s="787"/>
      <c r="AH17" s="787"/>
      <c r="AI17" s="787"/>
      <c r="AJ17" s="792">
        <f t="shared" si="13"/>
        <v>0</v>
      </c>
      <c r="AK17" s="41">
        <f>'t1'!AK18</f>
        <v>0</v>
      </c>
      <c r="AL17" s="790">
        <f t="shared" si="9"/>
        <v>0</v>
      </c>
      <c r="AM17" s="791">
        <f t="shared" si="10"/>
        <v>0</v>
      </c>
    </row>
    <row r="18" spans="1:39" ht="12.75">
      <c r="A18" s="786" t="str">
        <f>'t1'!A19</f>
        <v>TENENTE DI VASCELLO + 10 ANNI</v>
      </c>
      <c r="B18" s="786" t="str">
        <f>'t1'!B19</f>
        <v>018958</v>
      </c>
      <c r="C18" s="846">
        <f t="shared" si="11"/>
        <v>0</v>
      </c>
      <c r="D18" s="847">
        <f t="shared" si="0"/>
        <v>0</v>
      </c>
      <c r="E18" s="846">
        <f t="shared" si="1"/>
        <v>0</v>
      </c>
      <c r="F18" s="847">
        <f t="shared" si="2"/>
        <v>0</v>
      </c>
      <c r="G18" s="846">
        <f t="shared" si="3"/>
        <v>0</v>
      </c>
      <c r="H18" s="847">
        <f t="shared" si="4"/>
        <v>0</v>
      </c>
      <c r="I18" s="846">
        <f t="shared" si="5"/>
        <v>0</v>
      </c>
      <c r="J18" s="846">
        <f t="shared" si="6"/>
        <v>0</v>
      </c>
      <c r="K18" s="846">
        <f t="shared" si="7"/>
        <v>0</v>
      </c>
      <c r="L18" s="792">
        <f t="shared" si="12"/>
        <v>0</v>
      </c>
      <c r="M18" s="41">
        <f>'t1'!M19</f>
        <v>0</v>
      </c>
      <c r="N18" s="790">
        <f t="shared" si="8"/>
        <v>0</v>
      </c>
      <c r="O18" s="791">
        <f t="shared" si="8"/>
        <v>0</v>
      </c>
      <c r="AA18" s="787"/>
      <c r="AB18" s="788"/>
      <c r="AC18" s="787"/>
      <c r="AD18" s="788"/>
      <c r="AE18" s="787"/>
      <c r="AF18" s="788"/>
      <c r="AG18" s="787"/>
      <c r="AH18" s="787"/>
      <c r="AI18" s="787"/>
      <c r="AJ18" s="792">
        <f t="shared" si="13"/>
        <v>0</v>
      </c>
      <c r="AK18" s="41">
        <f>'t1'!AK19</f>
        <v>0</v>
      </c>
      <c r="AL18" s="790">
        <f t="shared" si="9"/>
        <v>0</v>
      </c>
      <c r="AM18" s="791">
        <f t="shared" si="10"/>
        <v>0</v>
      </c>
    </row>
    <row r="19" spans="1:39" ht="12.75">
      <c r="A19" s="786" t="str">
        <f>'t1'!A20</f>
        <v>TENENTE DI VASCELLO</v>
      </c>
      <c r="B19" s="786" t="str">
        <f>'t1'!B20</f>
        <v>018354</v>
      </c>
      <c r="C19" s="846">
        <f t="shared" si="11"/>
        <v>0</v>
      </c>
      <c r="D19" s="847">
        <f t="shared" si="0"/>
        <v>0</v>
      </c>
      <c r="E19" s="846">
        <f t="shared" si="1"/>
        <v>0</v>
      </c>
      <c r="F19" s="847">
        <f t="shared" si="2"/>
        <v>0</v>
      </c>
      <c r="G19" s="846">
        <f t="shared" si="3"/>
        <v>0</v>
      </c>
      <c r="H19" s="847">
        <f t="shared" si="4"/>
        <v>0</v>
      </c>
      <c r="I19" s="846">
        <f t="shared" si="5"/>
        <v>0</v>
      </c>
      <c r="J19" s="846">
        <f t="shared" si="6"/>
        <v>0</v>
      </c>
      <c r="K19" s="846">
        <f t="shared" si="7"/>
        <v>0</v>
      </c>
      <c r="L19" s="792">
        <f t="shared" si="12"/>
        <v>0</v>
      </c>
      <c r="M19" s="41">
        <f>'t1'!M20</f>
        <v>0</v>
      </c>
      <c r="N19" s="790">
        <f t="shared" si="8"/>
        <v>0</v>
      </c>
      <c r="O19" s="791">
        <f t="shared" si="8"/>
        <v>0</v>
      </c>
      <c r="AA19" s="787"/>
      <c r="AB19" s="788"/>
      <c r="AC19" s="787"/>
      <c r="AD19" s="788"/>
      <c r="AE19" s="787"/>
      <c r="AF19" s="788"/>
      <c r="AG19" s="787"/>
      <c r="AH19" s="787"/>
      <c r="AI19" s="787"/>
      <c r="AJ19" s="792">
        <f t="shared" si="13"/>
        <v>0</v>
      </c>
      <c r="AK19" s="41">
        <f>'t1'!AK20</f>
        <v>0</v>
      </c>
      <c r="AL19" s="790">
        <f t="shared" si="9"/>
        <v>0</v>
      </c>
      <c r="AM19" s="791">
        <f t="shared" si="10"/>
        <v>0</v>
      </c>
    </row>
    <row r="20" spans="1:39" ht="12.75">
      <c r="A20" s="786" t="str">
        <f>'t1'!A21</f>
        <v>SOTTOTENENTE DI VASCELLO</v>
      </c>
      <c r="B20" s="786" t="str">
        <f>'t1'!B21</f>
        <v>018338</v>
      </c>
      <c r="C20" s="846">
        <f t="shared" si="11"/>
        <v>0</v>
      </c>
      <c r="D20" s="847">
        <f t="shared" si="0"/>
        <v>0</v>
      </c>
      <c r="E20" s="846">
        <f t="shared" si="1"/>
        <v>0</v>
      </c>
      <c r="F20" s="847">
        <f t="shared" si="2"/>
        <v>0</v>
      </c>
      <c r="G20" s="846">
        <f t="shared" si="3"/>
        <v>0</v>
      </c>
      <c r="H20" s="847">
        <f t="shared" si="4"/>
        <v>0</v>
      </c>
      <c r="I20" s="846">
        <f t="shared" si="5"/>
        <v>0</v>
      </c>
      <c r="J20" s="846">
        <f t="shared" si="6"/>
        <v>0</v>
      </c>
      <c r="K20" s="846">
        <f t="shared" si="7"/>
        <v>0</v>
      </c>
      <c r="L20" s="792">
        <f t="shared" si="12"/>
        <v>0</v>
      </c>
      <c r="M20" s="41">
        <f>'t1'!M21</f>
        <v>0</v>
      </c>
      <c r="N20" s="790">
        <f t="shared" si="8"/>
        <v>0</v>
      </c>
      <c r="O20" s="791">
        <f t="shared" si="8"/>
        <v>0</v>
      </c>
      <c r="AA20" s="787"/>
      <c r="AB20" s="788"/>
      <c r="AC20" s="787"/>
      <c r="AD20" s="788"/>
      <c r="AE20" s="787"/>
      <c r="AF20" s="788"/>
      <c r="AG20" s="787"/>
      <c r="AH20" s="787"/>
      <c r="AI20" s="787"/>
      <c r="AJ20" s="792">
        <f t="shared" si="13"/>
        <v>0</v>
      </c>
      <c r="AK20" s="41">
        <f>'t1'!AK21</f>
        <v>0</v>
      </c>
      <c r="AL20" s="790">
        <f t="shared" si="9"/>
        <v>0</v>
      </c>
      <c r="AM20" s="791">
        <f t="shared" si="10"/>
        <v>0</v>
      </c>
    </row>
    <row r="21" spans="1:39" ht="12.75">
      <c r="A21" s="786" t="str">
        <f>'t1'!A22</f>
        <v>GUARDIAMARINA</v>
      </c>
      <c r="B21" s="786" t="str">
        <f>'t1'!B22</f>
        <v>017335</v>
      </c>
      <c r="C21" s="846">
        <f t="shared" si="11"/>
        <v>0</v>
      </c>
      <c r="D21" s="847">
        <f t="shared" si="0"/>
        <v>0</v>
      </c>
      <c r="E21" s="846">
        <f t="shared" si="1"/>
        <v>0</v>
      </c>
      <c r="F21" s="847">
        <f t="shared" si="2"/>
        <v>0</v>
      </c>
      <c r="G21" s="846">
        <f t="shared" si="3"/>
        <v>0</v>
      </c>
      <c r="H21" s="847">
        <f t="shared" si="4"/>
        <v>0</v>
      </c>
      <c r="I21" s="846">
        <f t="shared" si="5"/>
        <v>0</v>
      </c>
      <c r="J21" s="846">
        <f t="shared" si="6"/>
        <v>0</v>
      </c>
      <c r="K21" s="846">
        <f t="shared" si="7"/>
        <v>0</v>
      </c>
      <c r="L21" s="792">
        <f t="shared" si="12"/>
        <v>0</v>
      </c>
      <c r="M21" s="41">
        <f>'t1'!M22</f>
        <v>0</v>
      </c>
      <c r="N21" s="790">
        <f t="shared" si="8"/>
        <v>0</v>
      </c>
      <c r="O21" s="791">
        <f t="shared" si="8"/>
        <v>0</v>
      </c>
      <c r="AA21" s="787"/>
      <c r="AB21" s="788"/>
      <c r="AC21" s="787"/>
      <c r="AD21" s="788"/>
      <c r="AE21" s="787"/>
      <c r="AF21" s="788"/>
      <c r="AG21" s="787"/>
      <c r="AH21" s="787"/>
      <c r="AI21" s="787"/>
      <c r="AJ21" s="792">
        <f t="shared" si="13"/>
        <v>0</v>
      </c>
      <c r="AK21" s="41">
        <f>'t1'!AK22</f>
        <v>0</v>
      </c>
      <c r="AL21" s="790">
        <f t="shared" si="9"/>
        <v>0</v>
      </c>
      <c r="AM21" s="791">
        <f t="shared" si="10"/>
        <v>0</v>
      </c>
    </row>
    <row r="22" spans="1:39" ht="12.75">
      <c r="A22" s="786" t="str">
        <f>'t1'!A23</f>
        <v>PRIMO LUOGOTENENTE</v>
      </c>
      <c r="B22" s="786" t="str">
        <f>'t1'!B23</f>
        <v>017938</v>
      </c>
      <c r="C22" s="846">
        <f t="shared" si="11"/>
        <v>0</v>
      </c>
      <c r="D22" s="847">
        <f t="shared" si="0"/>
        <v>0</v>
      </c>
      <c r="E22" s="846">
        <f t="shared" si="1"/>
        <v>0</v>
      </c>
      <c r="F22" s="847">
        <f t="shared" si="2"/>
        <v>0</v>
      </c>
      <c r="G22" s="846">
        <f t="shared" si="3"/>
        <v>0</v>
      </c>
      <c r="H22" s="847">
        <f t="shared" si="4"/>
        <v>0</v>
      </c>
      <c r="I22" s="846">
        <f t="shared" si="5"/>
        <v>0</v>
      </c>
      <c r="J22" s="846">
        <f t="shared" si="6"/>
        <v>0</v>
      </c>
      <c r="K22" s="846">
        <f t="shared" si="7"/>
        <v>0</v>
      </c>
      <c r="L22" s="792">
        <f t="shared" si="12"/>
        <v>0</v>
      </c>
      <c r="M22" s="41">
        <f>'t1'!M23</f>
        <v>0</v>
      </c>
      <c r="N22" s="790">
        <f t="shared" si="8"/>
        <v>0</v>
      </c>
      <c r="O22" s="791">
        <f t="shared" si="8"/>
        <v>0</v>
      </c>
      <c r="AA22" s="787"/>
      <c r="AB22" s="788"/>
      <c r="AC22" s="787"/>
      <c r="AD22" s="788"/>
      <c r="AE22" s="787"/>
      <c r="AF22" s="788"/>
      <c r="AG22" s="787"/>
      <c r="AH22" s="787"/>
      <c r="AI22" s="787"/>
      <c r="AJ22" s="792">
        <f t="shared" si="13"/>
        <v>0</v>
      </c>
      <c r="AK22" s="41">
        <f>'t1'!AK23</f>
        <v>0</v>
      </c>
      <c r="AL22" s="790">
        <f t="shared" si="9"/>
        <v>0</v>
      </c>
      <c r="AM22" s="791">
        <f t="shared" si="10"/>
        <v>0</v>
      </c>
    </row>
    <row r="23" spans="1:39" ht="12.75">
      <c r="A23" s="786" t="str">
        <f>'t1'!A24</f>
        <v>LUOGOTENENTE</v>
      </c>
      <c r="B23" s="786" t="str">
        <f>'t1'!B24</f>
        <v>017830</v>
      </c>
      <c r="C23" s="846">
        <f t="shared" si="11"/>
        <v>0</v>
      </c>
      <c r="D23" s="847">
        <f t="shared" si="0"/>
        <v>0</v>
      </c>
      <c r="E23" s="846">
        <f t="shared" si="1"/>
        <v>0</v>
      </c>
      <c r="F23" s="847">
        <f t="shared" si="2"/>
        <v>0</v>
      </c>
      <c r="G23" s="846">
        <f t="shared" si="3"/>
        <v>0</v>
      </c>
      <c r="H23" s="847">
        <f t="shared" si="4"/>
        <v>0</v>
      </c>
      <c r="I23" s="846">
        <f t="shared" si="5"/>
        <v>0</v>
      </c>
      <c r="J23" s="846">
        <f t="shared" si="6"/>
        <v>0</v>
      </c>
      <c r="K23" s="846">
        <f t="shared" si="7"/>
        <v>0</v>
      </c>
      <c r="L23" s="792">
        <f t="shared" si="12"/>
        <v>0</v>
      </c>
      <c r="M23" s="41">
        <f>'t1'!M24</f>
        <v>0</v>
      </c>
      <c r="N23" s="790">
        <f t="shared" si="8"/>
        <v>0</v>
      </c>
      <c r="O23" s="791">
        <f t="shared" si="8"/>
        <v>0</v>
      </c>
      <c r="AA23" s="787"/>
      <c r="AB23" s="788"/>
      <c r="AC23" s="787"/>
      <c r="AD23" s="788"/>
      <c r="AE23" s="787"/>
      <c r="AF23" s="788"/>
      <c r="AG23" s="787"/>
      <c r="AH23" s="787"/>
      <c r="AI23" s="787"/>
      <c r="AJ23" s="792">
        <f t="shared" si="13"/>
        <v>0</v>
      </c>
      <c r="AK23" s="41">
        <f>'t1'!AK24</f>
        <v>0</v>
      </c>
      <c r="AL23" s="790">
        <f t="shared" si="9"/>
        <v>0</v>
      </c>
      <c r="AM23" s="791">
        <f t="shared" si="10"/>
        <v>0</v>
      </c>
    </row>
    <row r="24" spans="1:39" ht="12.75">
      <c r="A24" s="786" t="str">
        <f>'t1'!A25</f>
        <v>PRIMO MARESCIALLO CON 8 ANNI NEL GRADO</v>
      </c>
      <c r="B24" s="786" t="str">
        <f>'t1'!B25</f>
        <v>017834</v>
      </c>
      <c r="C24" s="846">
        <f t="shared" si="11"/>
        <v>0</v>
      </c>
      <c r="D24" s="847">
        <f t="shared" si="0"/>
        <v>0</v>
      </c>
      <c r="E24" s="846">
        <f t="shared" si="1"/>
        <v>0</v>
      </c>
      <c r="F24" s="847">
        <f t="shared" si="2"/>
        <v>0</v>
      </c>
      <c r="G24" s="846">
        <f t="shared" si="3"/>
        <v>0</v>
      </c>
      <c r="H24" s="847">
        <f t="shared" si="4"/>
        <v>0</v>
      </c>
      <c r="I24" s="846">
        <f t="shared" si="5"/>
        <v>0</v>
      </c>
      <c r="J24" s="846">
        <f t="shared" si="6"/>
        <v>0</v>
      </c>
      <c r="K24" s="846">
        <f t="shared" si="7"/>
        <v>0</v>
      </c>
      <c r="L24" s="792">
        <f t="shared" si="12"/>
        <v>0</v>
      </c>
      <c r="M24" s="41">
        <f>'t1'!M25</f>
        <v>0</v>
      </c>
      <c r="N24" s="790">
        <f t="shared" si="8"/>
        <v>0</v>
      </c>
      <c r="O24" s="791">
        <f t="shared" si="8"/>
        <v>0</v>
      </c>
      <c r="AA24" s="787"/>
      <c r="AB24" s="788"/>
      <c r="AC24" s="787"/>
      <c r="AD24" s="788"/>
      <c r="AE24" s="787"/>
      <c r="AF24" s="788"/>
      <c r="AG24" s="787"/>
      <c r="AH24" s="787"/>
      <c r="AI24" s="787"/>
      <c r="AJ24" s="792">
        <f t="shared" si="13"/>
        <v>0</v>
      </c>
      <c r="AK24" s="41">
        <f>'t1'!AK25</f>
        <v>0</v>
      </c>
      <c r="AL24" s="790">
        <f t="shared" si="9"/>
        <v>0</v>
      </c>
      <c r="AM24" s="791">
        <f t="shared" si="10"/>
        <v>0</v>
      </c>
    </row>
    <row r="25" spans="1:39" ht="12.75">
      <c r="A25" s="786" t="str">
        <f>'t1'!A26</f>
        <v>PRIMO MARESCIALLO</v>
      </c>
      <c r="B25" s="786" t="str">
        <f>'t1'!B26</f>
        <v>017556</v>
      </c>
      <c r="C25" s="846">
        <f t="shared" si="11"/>
        <v>0</v>
      </c>
      <c r="D25" s="847">
        <f t="shared" si="0"/>
        <v>0</v>
      </c>
      <c r="E25" s="846">
        <f t="shared" si="1"/>
        <v>0</v>
      </c>
      <c r="F25" s="847">
        <f t="shared" si="2"/>
        <v>0</v>
      </c>
      <c r="G25" s="846">
        <f t="shared" si="3"/>
        <v>0</v>
      </c>
      <c r="H25" s="847">
        <f t="shared" si="4"/>
        <v>0</v>
      </c>
      <c r="I25" s="846">
        <f t="shared" si="5"/>
        <v>0</v>
      </c>
      <c r="J25" s="846">
        <f t="shared" si="6"/>
        <v>0</v>
      </c>
      <c r="K25" s="846">
        <f t="shared" si="7"/>
        <v>0</v>
      </c>
      <c r="L25" s="792">
        <f t="shared" si="12"/>
        <v>0</v>
      </c>
      <c r="M25" s="41">
        <f>'t1'!M26</f>
        <v>0</v>
      </c>
      <c r="N25" s="790">
        <f t="shared" si="8"/>
        <v>0</v>
      </c>
      <c r="O25" s="791">
        <f t="shared" si="8"/>
        <v>0</v>
      </c>
      <c r="AA25" s="787"/>
      <c r="AB25" s="788"/>
      <c r="AC25" s="787"/>
      <c r="AD25" s="788"/>
      <c r="AE25" s="787"/>
      <c r="AF25" s="788"/>
      <c r="AG25" s="787"/>
      <c r="AH25" s="787"/>
      <c r="AI25" s="787"/>
      <c r="AJ25" s="792">
        <f t="shared" si="13"/>
        <v>0</v>
      </c>
      <c r="AK25" s="41">
        <f>'t1'!AK26</f>
        <v>0</v>
      </c>
      <c r="AL25" s="790">
        <f t="shared" si="9"/>
        <v>0</v>
      </c>
      <c r="AM25" s="791">
        <f t="shared" si="10"/>
        <v>0</v>
      </c>
    </row>
    <row r="26" spans="1:39" ht="12.75">
      <c r="A26" s="786" t="str">
        <f>'t1'!A27</f>
        <v>CAPO DI I CLASSE CON 10 ANNI</v>
      </c>
      <c r="B26" s="786" t="str">
        <f>'t1'!B27</f>
        <v>016C10</v>
      </c>
      <c r="C26" s="846">
        <f t="shared" si="11"/>
        <v>0</v>
      </c>
      <c r="D26" s="847">
        <f t="shared" si="0"/>
        <v>0</v>
      </c>
      <c r="E26" s="846">
        <f t="shared" si="1"/>
        <v>0</v>
      </c>
      <c r="F26" s="847">
        <f t="shared" si="2"/>
        <v>0</v>
      </c>
      <c r="G26" s="846">
        <f t="shared" si="3"/>
        <v>0</v>
      </c>
      <c r="H26" s="847">
        <f t="shared" si="4"/>
        <v>0</v>
      </c>
      <c r="I26" s="846">
        <f t="shared" si="5"/>
        <v>0</v>
      </c>
      <c r="J26" s="846">
        <f t="shared" si="6"/>
        <v>0</v>
      </c>
      <c r="K26" s="846">
        <f t="shared" si="7"/>
        <v>0</v>
      </c>
      <c r="L26" s="792">
        <f t="shared" si="12"/>
        <v>0</v>
      </c>
      <c r="M26" s="41">
        <f>'t1'!M27</f>
        <v>0</v>
      </c>
      <c r="N26" s="790">
        <f t="shared" si="8"/>
        <v>0</v>
      </c>
      <c r="O26" s="791">
        <f t="shared" si="8"/>
        <v>0</v>
      </c>
      <c r="AA26" s="787"/>
      <c r="AB26" s="788"/>
      <c r="AC26" s="787"/>
      <c r="AD26" s="788"/>
      <c r="AE26" s="787"/>
      <c r="AF26" s="788"/>
      <c r="AG26" s="787"/>
      <c r="AH26" s="787"/>
      <c r="AI26" s="787"/>
      <c r="AJ26" s="792">
        <f t="shared" si="13"/>
        <v>0</v>
      </c>
      <c r="AK26" s="41">
        <f>'t1'!AK27</f>
        <v>0</v>
      </c>
      <c r="AL26" s="790">
        <f t="shared" si="9"/>
        <v>0</v>
      </c>
      <c r="AM26" s="791">
        <f t="shared" si="10"/>
        <v>0</v>
      </c>
    </row>
    <row r="27" spans="1:39" ht="12.75">
      <c r="A27" s="786" t="str">
        <f>'t1'!A28</f>
        <v>CAPO DI I CLASSE</v>
      </c>
      <c r="B27" s="786" t="str">
        <f>'t1'!B28</f>
        <v>016332</v>
      </c>
      <c r="C27" s="846">
        <f t="shared" si="11"/>
        <v>0</v>
      </c>
      <c r="D27" s="847">
        <f t="shared" si="0"/>
        <v>0</v>
      </c>
      <c r="E27" s="846">
        <f t="shared" si="1"/>
        <v>0</v>
      </c>
      <c r="F27" s="847">
        <f t="shared" si="2"/>
        <v>0</v>
      </c>
      <c r="G27" s="846">
        <f t="shared" si="3"/>
        <v>0</v>
      </c>
      <c r="H27" s="847">
        <f t="shared" si="4"/>
        <v>0</v>
      </c>
      <c r="I27" s="846">
        <f t="shared" si="5"/>
        <v>0</v>
      </c>
      <c r="J27" s="846">
        <f t="shared" si="6"/>
        <v>0</v>
      </c>
      <c r="K27" s="846">
        <f t="shared" si="7"/>
        <v>0</v>
      </c>
      <c r="L27" s="792">
        <f t="shared" si="12"/>
        <v>0</v>
      </c>
      <c r="M27" s="41">
        <f>'t1'!M28</f>
        <v>0</v>
      </c>
      <c r="N27" s="790">
        <f t="shared" si="8"/>
        <v>0</v>
      </c>
      <c r="O27" s="791">
        <f t="shared" si="8"/>
        <v>0</v>
      </c>
      <c r="AA27" s="787"/>
      <c r="AB27" s="788"/>
      <c r="AC27" s="787"/>
      <c r="AD27" s="788"/>
      <c r="AE27" s="787"/>
      <c r="AF27" s="788"/>
      <c r="AG27" s="787"/>
      <c r="AH27" s="787"/>
      <c r="AI27" s="787"/>
      <c r="AJ27" s="792">
        <f t="shared" si="13"/>
        <v>0</v>
      </c>
      <c r="AK27" s="41">
        <f>'t1'!AK28</f>
        <v>0</v>
      </c>
      <c r="AL27" s="790">
        <f t="shared" si="9"/>
        <v>0</v>
      </c>
      <c r="AM27" s="791">
        <f t="shared" si="10"/>
        <v>0</v>
      </c>
    </row>
    <row r="28" spans="1:39" ht="12.75">
      <c r="A28" s="786" t="str">
        <f>'t1'!A29</f>
        <v>CAPO DI II CLASSE</v>
      </c>
      <c r="B28" s="786" t="str">
        <f>'t1'!B29</f>
        <v>015347</v>
      </c>
      <c r="C28" s="846">
        <f t="shared" si="11"/>
        <v>0</v>
      </c>
      <c r="D28" s="847">
        <f t="shared" si="0"/>
        <v>0</v>
      </c>
      <c r="E28" s="846">
        <f t="shared" si="1"/>
        <v>0</v>
      </c>
      <c r="F28" s="847">
        <f t="shared" si="2"/>
        <v>0</v>
      </c>
      <c r="G28" s="846">
        <f t="shared" si="3"/>
        <v>0</v>
      </c>
      <c r="H28" s="847">
        <f t="shared" si="4"/>
        <v>0</v>
      </c>
      <c r="I28" s="846">
        <f t="shared" si="5"/>
        <v>0</v>
      </c>
      <c r="J28" s="846">
        <f t="shared" si="6"/>
        <v>0</v>
      </c>
      <c r="K28" s="846">
        <f t="shared" si="7"/>
        <v>0</v>
      </c>
      <c r="L28" s="792">
        <f t="shared" si="12"/>
        <v>0</v>
      </c>
      <c r="M28" s="41">
        <f>'t1'!M29</f>
        <v>0</v>
      </c>
      <c r="N28" s="790">
        <f t="shared" si="8"/>
        <v>0</v>
      </c>
      <c r="O28" s="791">
        <f t="shared" si="8"/>
        <v>0</v>
      </c>
      <c r="AA28" s="787"/>
      <c r="AB28" s="788"/>
      <c r="AC28" s="787"/>
      <c r="AD28" s="788"/>
      <c r="AE28" s="787"/>
      <c r="AF28" s="788"/>
      <c r="AG28" s="787"/>
      <c r="AH28" s="787"/>
      <c r="AI28" s="787"/>
      <c r="AJ28" s="792">
        <f t="shared" si="13"/>
        <v>0</v>
      </c>
      <c r="AK28" s="41">
        <f>'t1'!AK29</f>
        <v>0</v>
      </c>
      <c r="AL28" s="790">
        <f t="shared" si="9"/>
        <v>0</v>
      </c>
      <c r="AM28" s="791">
        <f t="shared" si="10"/>
        <v>0</v>
      </c>
    </row>
    <row r="29" spans="1:39" ht="12.75">
      <c r="A29" s="786" t="str">
        <f>'t1'!A30</f>
        <v>CAPO DI III CLASSE</v>
      </c>
      <c r="B29" s="786" t="str">
        <f>'t1'!B30</f>
        <v>014333</v>
      </c>
      <c r="C29" s="846">
        <f t="shared" si="11"/>
        <v>0</v>
      </c>
      <c r="D29" s="847">
        <f t="shared" si="0"/>
        <v>0</v>
      </c>
      <c r="E29" s="846">
        <f t="shared" si="1"/>
        <v>0</v>
      </c>
      <c r="F29" s="847">
        <f t="shared" si="2"/>
        <v>0</v>
      </c>
      <c r="G29" s="846">
        <f t="shared" si="3"/>
        <v>0</v>
      </c>
      <c r="H29" s="847">
        <f t="shared" si="4"/>
        <v>0</v>
      </c>
      <c r="I29" s="846">
        <f t="shared" si="5"/>
        <v>0</v>
      </c>
      <c r="J29" s="846">
        <f t="shared" si="6"/>
        <v>0</v>
      </c>
      <c r="K29" s="846">
        <f t="shared" si="7"/>
        <v>0</v>
      </c>
      <c r="L29" s="792">
        <f t="shared" si="12"/>
        <v>0</v>
      </c>
      <c r="M29" s="41">
        <f>'t1'!M30</f>
        <v>0</v>
      </c>
      <c r="N29" s="790">
        <f t="shared" si="8"/>
        <v>0</v>
      </c>
      <c r="O29" s="791">
        <f t="shared" si="8"/>
        <v>0</v>
      </c>
      <c r="AA29" s="787"/>
      <c r="AB29" s="788"/>
      <c r="AC29" s="787"/>
      <c r="AD29" s="788"/>
      <c r="AE29" s="787"/>
      <c r="AF29" s="788"/>
      <c r="AG29" s="787"/>
      <c r="AH29" s="787"/>
      <c r="AI29" s="787"/>
      <c r="AJ29" s="792">
        <f t="shared" si="13"/>
        <v>0</v>
      </c>
      <c r="AK29" s="41">
        <f>'t1'!AK30</f>
        <v>0</v>
      </c>
      <c r="AL29" s="790">
        <f t="shared" si="9"/>
        <v>0</v>
      </c>
      <c r="AM29" s="791">
        <f t="shared" si="10"/>
        <v>0</v>
      </c>
    </row>
    <row r="30" spans="1:39" ht="12.75">
      <c r="A30" s="786" t="str">
        <f>'t1'!A31</f>
        <v>SECONDO CAPO SCELTO QUALIFICA SPECIALE</v>
      </c>
      <c r="B30" s="786" t="str">
        <f>'t1'!B31</f>
        <v>015959</v>
      </c>
      <c r="C30" s="846">
        <f t="shared" si="11"/>
        <v>0</v>
      </c>
      <c r="D30" s="847">
        <f t="shared" si="0"/>
        <v>0</v>
      </c>
      <c r="E30" s="846">
        <f t="shared" si="1"/>
        <v>0</v>
      </c>
      <c r="F30" s="847">
        <f t="shared" si="2"/>
        <v>0</v>
      </c>
      <c r="G30" s="846">
        <f t="shared" si="3"/>
        <v>0</v>
      </c>
      <c r="H30" s="847">
        <f t="shared" si="4"/>
        <v>0</v>
      </c>
      <c r="I30" s="846">
        <f t="shared" si="5"/>
        <v>0</v>
      </c>
      <c r="J30" s="846">
        <f t="shared" si="6"/>
        <v>0</v>
      </c>
      <c r="K30" s="846">
        <f t="shared" si="7"/>
        <v>0</v>
      </c>
      <c r="L30" s="792">
        <f t="shared" si="12"/>
        <v>0</v>
      </c>
      <c r="M30" s="41">
        <f>'t1'!M31</f>
        <v>0</v>
      </c>
      <c r="N30" s="790">
        <f t="shared" si="8"/>
        <v>0</v>
      </c>
      <c r="O30" s="791">
        <f t="shared" si="8"/>
        <v>0</v>
      </c>
      <c r="AA30" s="787"/>
      <c r="AB30" s="788"/>
      <c r="AC30" s="787"/>
      <c r="AD30" s="788"/>
      <c r="AE30" s="787"/>
      <c r="AF30" s="788"/>
      <c r="AG30" s="787"/>
      <c r="AH30" s="787"/>
      <c r="AI30" s="787"/>
      <c r="AJ30" s="792">
        <f t="shared" si="13"/>
        <v>0</v>
      </c>
      <c r="AK30" s="41">
        <f>'t1'!AK31</f>
        <v>0</v>
      </c>
      <c r="AL30" s="790">
        <f t="shared" si="9"/>
        <v>0</v>
      </c>
      <c r="AM30" s="791">
        <f t="shared" si="10"/>
        <v>0</v>
      </c>
    </row>
    <row r="31" spans="1:39" ht="12.75">
      <c r="A31" s="786" t="str">
        <f>'t1'!A32</f>
        <v>SECONDO CAPO SCELTO CON 4 ANNI NEL GRADO</v>
      </c>
      <c r="B31" s="786" t="str">
        <f>'t1'!B32</f>
        <v>013960</v>
      </c>
      <c r="C31" s="846">
        <f t="shared" si="11"/>
        <v>0</v>
      </c>
      <c r="D31" s="847">
        <f t="shared" si="0"/>
        <v>0</v>
      </c>
      <c r="E31" s="846">
        <f t="shared" si="1"/>
        <v>0</v>
      </c>
      <c r="F31" s="847">
        <f t="shared" si="2"/>
        <v>0</v>
      </c>
      <c r="G31" s="846">
        <f t="shared" si="3"/>
        <v>0</v>
      </c>
      <c r="H31" s="847">
        <f t="shared" si="4"/>
        <v>0</v>
      </c>
      <c r="I31" s="846">
        <f t="shared" si="5"/>
        <v>0</v>
      </c>
      <c r="J31" s="846">
        <f t="shared" si="6"/>
        <v>0</v>
      </c>
      <c r="K31" s="846">
        <f t="shared" si="7"/>
        <v>0</v>
      </c>
      <c r="L31" s="792">
        <f t="shared" si="12"/>
        <v>0</v>
      </c>
      <c r="M31" s="41">
        <f>'t1'!M32</f>
        <v>0</v>
      </c>
      <c r="N31" s="790">
        <f t="shared" si="8"/>
        <v>0</v>
      </c>
      <c r="O31" s="791">
        <f t="shared" si="8"/>
        <v>0</v>
      </c>
      <c r="AA31" s="787"/>
      <c r="AB31" s="788"/>
      <c r="AC31" s="787"/>
      <c r="AD31" s="788"/>
      <c r="AE31" s="787"/>
      <c r="AF31" s="788"/>
      <c r="AG31" s="787"/>
      <c r="AH31" s="787"/>
      <c r="AI31" s="787"/>
      <c r="AJ31" s="792">
        <f t="shared" si="13"/>
        <v>0</v>
      </c>
      <c r="AK31" s="41">
        <f>'t1'!AK32</f>
        <v>0</v>
      </c>
      <c r="AL31" s="790">
        <f t="shared" si="9"/>
        <v>0</v>
      </c>
      <c r="AM31" s="791">
        <f t="shared" si="10"/>
        <v>0</v>
      </c>
    </row>
    <row r="32" spans="1:39" ht="12.75">
      <c r="A32" s="786" t="str">
        <f>'t1'!A33</f>
        <v>SECONDO CAPO SCELTO</v>
      </c>
      <c r="B32" s="786" t="str">
        <f>'t1'!B33</f>
        <v>015350</v>
      </c>
      <c r="C32" s="846">
        <f t="shared" si="11"/>
        <v>0</v>
      </c>
      <c r="D32" s="847">
        <f t="shared" si="0"/>
        <v>0</v>
      </c>
      <c r="E32" s="846">
        <f t="shared" si="1"/>
        <v>0</v>
      </c>
      <c r="F32" s="847">
        <f t="shared" si="2"/>
        <v>0</v>
      </c>
      <c r="G32" s="846">
        <f t="shared" si="3"/>
        <v>0</v>
      </c>
      <c r="H32" s="847">
        <f t="shared" si="4"/>
        <v>0</v>
      </c>
      <c r="I32" s="846">
        <f t="shared" si="5"/>
        <v>0</v>
      </c>
      <c r="J32" s="846">
        <f t="shared" si="6"/>
        <v>0</v>
      </c>
      <c r="K32" s="846">
        <f t="shared" si="7"/>
        <v>0</v>
      </c>
      <c r="L32" s="792">
        <f t="shared" si="12"/>
        <v>0</v>
      </c>
      <c r="M32" s="41">
        <f>'t1'!M33</f>
        <v>0</v>
      </c>
      <c r="N32" s="790">
        <f t="shared" si="8"/>
        <v>0</v>
      </c>
      <c r="O32" s="791">
        <f t="shared" si="8"/>
        <v>0</v>
      </c>
      <c r="AA32" s="787"/>
      <c r="AB32" s="788"/>
      <c r="AC32" s="787"/>
      <c r="AD32" s="788"/>
      <c r="AE32" s="787"/>
      <c r="AF32" s="788"/>
      <c r="AG32" s="787"/>
      <c r="AH32" s="787"/>
      <c r="AI32" s="787"/>
      <c r="AJ32" s="792">
        <f t="shared" si="13"/>
        <v>0</v>
      </c>
      <c r="AK32" s="41">
        <f>'t1'!AK33</f>
        <v>0</v>
      </c>
      <c r="AL32" s="790">
        <f t="shared" si="9"/>
        <v>0</v>
      </c>
      <c r="AM32" s="791">
        <f t="shared" si="10"/>
        <v>0</v>
      </c>
    </row>
    <row r="33" spans="1:39" ht="12.75">
      <c r="A33" s="786" t="str">
        <f>'t1'!A34</f>
        <v>SECONDO CAPO</v>
      </c>
      <c r="B33" s="786" t="str">
        <f>'t1'!B34</f>
        <v>014349</v>
      </c>
      <c r="C33" s="846">
        <f t="shared" si="11"/>
        <v>0</v>
      </c>
      <c r="D33" s="847">
        <f t="shared" si="0"/>
        <v>0</v>
      </c>
      <c r="E33" s="846">
        <f t="shared" si="1"/>
        <v>0</v>
      </c>
      <c r="F33" s="847">
        <f t="shared" si="2"/>
        <v>0</v>
      </c>
      <c r="G33" s="846">
        <f t="shared" si="3"/>
        <v>0</v>
      </c>
      <c r="H33" s="847">
        <f t="shared" si="4"/>
        <v>0</v>
      </c>
      <c r="I33" s="846">
        <f t="shared" si="5"/>
        <v>0</v>
      </c>
      <c r="J33" s="846">
        <f t="shared" si="6"/>
        <v>0</v>
      </c>
      <c r="K33" s="846">
        <f t="shared" si="7"/>
        <v>0</v>
      </c>
      <c r="L33" s="792">
        <f t="shared" si="12"/>
        <v>0</v>
      </c>
      <c r="M33" s="41">
        <f>'t1'!M34</f>
        <v>0</v>
      </c>
      <c r="N33" s="790">
        <f t="shared" si="8"/>
        <v>0</v>
      </c>
      <c r="O33" s="791">
        <f t="shared" si="8"/>
        <v>0</v>
      </c>
      <c r="AA33" s="787"/>
      <c r="AB33" s="788"/>
      <c r="AC33" s="787"/>
      <c r="AD33" s="788"/>
      <c r="AE33" s="787"/>
      <c r="AF33" s="788"/>
      <c r="AG33" s="787"/>
      <c r="AH33" s="787"/>
      <c r="AI33" s="787"/>
      <c r="AJ33" s="792">
        <f t="shared" si="13"/>
        <v>0</v>
      </c>
      <c r="AK33" s="41">
        <f>'t1'!AK34</f>
        <v>0</v>
      </c>
      <c r="AL33" s="790">
        <f t="shared" si="9"/>
        <v>0</v>
      </c>
      <c r="AM33" s="791">
        <f t="shared" si="10"/>
        <v>0</v>
      </c>
    </row>
    <row r="34" spans="1:39" ht="12.75">
      <c r="A34" s="786" t="str">
        <f>'t1'!A35</f>
        <v>SERGENTE</v>
      </c>
      <c r="B34" s="786" t="str">
        <f>'t1'!B35</f>
        <v>014308</v>
      </c>
      <c r="C34" s="846">
        <f t="shared" si="11"/>
        <v>0</v>
      </c>
      <c r="D34" s="847">
        <f t="shared" si="0"/>
        <v>0</v>
      </c>
      <c r="E34" s="846">
        <f t="shared" si="1"/>
        <v>0</v>
      </c>
      <c r="F34" s="847">
        <f t="shared" si="2"/>
        <v>0</v>
      </c>
      <c r="G34" s="846">
        <f t="shared" si="3"/>
        <v>0</v>
      </c>
      <c r="H34" s="847">
        <f t="shared" si="4"/>
        <v>0</v>
      </c>
      <c r="I34" s="846">
        <f t="shared" si="5"/>
        <v>0</v>
      </c>
      <c r="J34" s="846">
        <f t="shared" si="6"/>
        <v>0</v>
      </c>
      <c r="K34" s="846">
        <f t="shared" si="7"/>
        <v>0</v>
      </c>
      <c r="L34" s="792">
        <f t="shared" si="12"/>
        <v>0</v>
      </c>
      <c r="M34" s="41">
        <f>'t1'!M35</f>
        <v>0</v>
      </c>
      <c r="N34" s="790">
        <f t="shared" si="8"/>
        <v>0</v>
      </c>
      <c r="O34" s="791">
        <f t="shared" si="8"/>
        <v>0</v>
      </c>
      <c r="AA34" s="787"/>
      <c r="AB34" s="788"/>
      <c r="AC34" s="787"/>
      <c r="AD34" s="788"/>
      <c r="AE34" s="787"/>
      <c r="AF34" s="788"/>
      <c r="AG34" s="787"/>
      <c r="AH34" s="787"/>
      <c r="AI34" s="787"/>
      <c r="AJ34" s="792">
        <f t="shared" si="13"/>
        <v>0</v>
      </c>
      <c r="AK34" s="41">
        <f>'t1'!AK35</f>
        <v>0</v>
      </c>
      <c r="AL34" s="790">
        <f t="shared" si="9"/>
        <v>0</v>
      </c>
      <c r="AM34" s="791">
        <f t="shared" si="10"/>
        <v>0</v>
      </c>
    </row>
    <row r="35" spans="1:39" ht="12.75">
      <c r="A35" s="786" t="str">
        <f>'t1'!A36</f>
        <v>SOTTOCAPO DI 1^ CLASSE SCELTO QUALIFICA SPECIALE</v>
      </c>
      <c r="B35" s="786" t="str">
        <f>'t1'!B36</f>
        <v>013961</v>
      </c>
      <c r="C35" s="846">
        <f t="shared" si="11"/>
        <v>0</v>
      </c>
      <c r="D35" s="847">
        <f t="shared" si="0"/>
        <v>0</v>
      </c>
      <c r="E35" s="846">
        <f t="shared" si="1"/>
        <v>0</v>
      </c>
      <c r="F35" s="847">
        <f t="shared" si="2"/>
        <v>0</v>
      </c>
      <c r="G35" s="846">
        <f t="shared" si="3"/>
        <v>0</v>
      </c>
      <c r="H35" s="847">
        <f t="shared" si="4"/>
        <v>0</v>
      </c>
      <c r="I35" s="846">
        <f t="shared" si="5"/>
        <v>0</v>
      </c>
      <c r="J35" s="846">
        <f t="shared" si="6"/>
        <v>0</v>
      </c>
      <c r="K35" s="846">
        <f t="shared" si="7"/>
        <v>0</v>
      </c>
      <c r="L35" s="792">
        <f t="shared" si="12"/>
        <v>0</v>
      </c>
      <c r="M35" s="41">
        <f>'t1'!M36</f>
        <v>0</v>
      </c>
      <c r="N35" s="790">
        <f t="shared" si="8"/>
        <v>0</v>
      </c>
      <c r="O35" s="791">
        <f t="shared" si="8"/>
        <v>0</v>
      </c>
      <c r="AA35" s="787"/>
      <c r="AB35" s="788"/>
      <c r="AC35" s="787"/>
      <c r="AD35" s="788"/>
      <c r="AE35" s="787"/>
      <c r="AF35" s="788"/>
      <c r="AG35" s="787"/>
      <c r="AH35" s="787"/>
      <c r="AI35" s="787"/>
      <c r="AJ35" s="792">
        <f t="shared" si="13"/>
        <v>0</v>
      </c>
      <c r="AK35" s="41">
        <f>'t1'!AK36</f>
        <v>0</v>
      </c>
      <c r="AL35" s="790">
        <f t="shared" si="9"/>
        <v>0</v>
      </c>
      <c r="AM35" s="791">
        <f t="shared" si="10"/>
        <v>0</v>
      </c>
    </row>
    <row r="36" spans="1:39" ht="12.75">
      <c r="A36" s="786" t="str">
        <f>'t1'!A37</f>
        <v>SOTTOCAPO DI 1^ CLASSE SCELTO CON 5 ANNI NEL GRADO</v>
      </c>
      <c r="B36" s="786" t="str">
        <f>'t1'!B37</f>
        <v>013962</v>
      </c>
      <c r="C36" s="846">
        <f t="shared" si="11"/>
        <v>0</v>
      </c>
      <c r="D36" s="847">
        <f t="shared" si="0"/>
        <v>0</v>
      </c>
      <c r="E36" s="846">
        <f t="shared" si="1"/>
        <v>0</v>
      </c>
      <c r="F36" s="847">
        <f t="shared" si="2"/>
        <v>0</v>
      </c>
      <c r="G36" s="846">
        <f t="shared" si="3"/>
        <v>0</v>
      </c>
      <c r="H36" s="847">
        <f t="shared" si="4"/>
        <v>0</v>
      </c>
      <c r="I36" s="846">
        <f t="shared" si="5"/>
        <v>0</v>
      </c>
      <c r="J36" s="846">
        <f t="shared" si="6"/>
        <v>0</v>
      </c>
      <c r="K36" s="846">
        <f t="shared" si="7"/>
        <v>0</v>
      </c>
      <c r="L36" s="792">
        <f t="shared" si="12"/>
        <v>0</v>
      </c>
      <c r="M36" s="41">
        <f>'t1'!M37</f>
        <v>0</v>
      </c>
      <c r="N36" s="790">
        <f t="shared" si="8"/>
        <v>0</v>
      </c>
      <c r="O36" s="791">
        <f t="shared" si="8"/>
        <v>0</v>
      </c>
      <c r="AA36" s="787"/>
      <c r="AB36" s="788"/>
      <c r="AC36" s="787"/>
      <c r="AD36" s="788"/>
      <c r="AE36" s="787"/>
      <c r="AF36" s="788"/>
      <c r="AG36" s="787"/>
      <c r="AH36" s="787"/>
      <c r="AI36" s="787"/>
      <c r="AJ36" s="792">
        <f t="shared" si="13"/>
        <v>0</v>
      </c>
      <c r="AK36" s="41">
        <f>'t1'!AK37</f>
        <v>0</v>
      </c>
      <c r="AL36" s="790">
        <f t="shared" si="9"/>
        <v>0</v>
      </c>
      <c r="AM36" s="791">
        <f t="shared" si="10"/>
        <v>0</v>
      </c>
    </row>
    <row r="37" spans="1:39" ht="12.75">
      <c r="A37" s="786" t="str">
        <f>'t1'!A38</f>
        <v>SOTTOCAPO DI I CLASSE SCELTO</v>
      </c>
      <c r="B37" s="786" t="str">
        <f>'t1'!B38</f>
        <v>013337</v>
      </c>
      <c r="C37" s="846">
        <f t="shared" si="11"/>
        <v>0</v>
      </c>
      <c r="D37" s="847">
        <f t="shared" si="0"/>
        <v>0</v>
      </c>
      <c r="E37" s="846">
        <f t="shared" si="1"/>
        <v>0</v>
      </c>
      <c r="F37" s="847">
        <f t="shared" si="2"/>
        <v>0</v>
      </c>
      <c r="G37" s="846">
        <f t="shared" si="3"/>
        <v>0</v>
      </c>
      <c r="H37" s="847">
        <f t="shared" si="4"/>
        <v>0</v>
      </c>
      <c r="I37" s="846">
        <f t="shared" si="5"/>
        <v>0</v>
      </c>
      <c r="J37" s="846">
        <f t="shared" si="6"/>
        <v>0</v>
      </c>
      <c r="K37" s="846">
        <f t="shared" si="7"/>
        <v>0</v>
      </c>
      <c r="L37" s="792">
        <f t="shared" si="12"/>
        <v>0</v>
      </c>
      <c r="M37" s="41">
        <f>'t1'!M38</f>
        <v>0</v>
      </c>
      <c r="N37" s="790">
        <f t="shared" si="8"/>
        <v>0</v>
      </c>
      <c r="O37" s="791">
        <f t="shared" si="8"/>
        <v>0</v>
      </c>
      <c r="AA37" s="787"/>
      <c r="AB37" s="788"/>
      <c r="AC37" s="787"/>
      <c r="AD37" s="788"/>
      <c r="AE37" s="787"/>
      <c r="AF37" s="788"/>
      <c r="AG37" s="787"/>
      <c r="AH37" s="787"/>
      <c r="AI37" s="787"/>
      <c r="AJ37" s="792">
        <f t="shared" si="13"/>
        <v>0</v>
      </c>
      <c r="AK37" s="41">
        <f>'t1'!AK38</f>
        <v>0</v>
      </c>
      <c r="AL37" s="790">
        <f t="shared" si="9"/>
        <v>0</v>
      </c>
      <c r="AM37" s="791">
        <f t="shared" si="10"/>
        <v>0</v>
      </c>
    </row>
    <row r="38" spans="1:39" ht="12.75">
      <c r="A38" s="786" t="str">
        <f>'t1'!A39</f>
        <v>SOTTOCAPO DI I CLASSE</v>
      </c>
      <c r="B38" s="786" t="str">
        <f>'t1'!B39</f>
        <v>013351</v>
      </c>
      <c r="C38" s="846">
        <f t="shared" si="11"/>
        <v>0</v>
      </c>
      <c r="D38" s="847">
        <f t="shared" si="0"/>
        <v>0</v>
      </c>
      <c r="E38" s="846">
        <f t="shared" si="1"/>
        <v>0</v>
      </c>
      <c r="F38" s="847">
        <f t="shared" si="2"/>
        <v>0</v>
      </c>
      <c r="G38" s="846">
        <f t="shared" si="3"/>
        <v>0</v>
      </c>
      <c r="H38" s="847">
        <f t="shared" si="4"/>
        <v>0</v>
      </c>
      <c r="I38" s="846">
        <f t="shared" si="5"/>
        <v>0</v>
      </c>
      <c r="J38" s="846">
        <f t="shared" si="6"/>
        <v>0</v>
      </c>
      <c r="K38" s="846">
        <f t="shared" si="7"/>
        <v>0</v>
      </c>
      <c r="L38" s="792">
        <f t="shared" si="12"/>
        <v>0</v>
      </c>
      <c r="M38" s="41">
        <f>'t1'!M39</f>
        <v>0</v>
      </c>
      <c r="N38" s="790">
        <f t="shared" si="8"/>
        <v>0</v>
      </c>
      <c r="O38" s="791">
        <f t="shared" si="8"/>
        <v>0</v>
      </c>
      <c r="AA38" s="787"/>
      <c r="AB38" s="788"/>
      <c r="AC38" s="787"/>
      <c r="AD38" s="788"/>
      <c r="AE38" s="787"/>
      <c r="AF38" s="788"/>
      <c r="AG38" s="787"/>
      <c r="AH38" s="787"/>
      <c r="AI38" s="787"/>
      <c r="AJ38" s="792">
        <f t="shared" si="13"/>
        <v>0</v>
      </c>
      <c r="AK38" s="41">
        <f>'t1'!AK39</f>
        <v>0</v>
      </c>
      <c r="AL38" s="790">
        <f t="shared" si="9"/>
        <v>0</v>
      </c>
      <c r="AM38" s="791">
        <f t="shared" si="10"/>
        <v>0</v>
      </c>
    </row>
    <row r="39" spans="1:39" ht="12.75">
      <c r="A39" s="786" t="str">
        <f>'t1'!A40</f>
        <v>SOTTOCAPO DI II CLASSE</v>
      </c>
      <c r="B39" s="786" t="str">
        <f>'t1'!B40</f>
        <v>013352</v>
      </c>
      <c r="C39" s="846">
        <f t="shared" si="11"/>
        <v>0</v>
      </c>
      <c r="D39" s="847">
        <f t="shared" si="0"/>
        <v>0</v>
      </c>
      <c r="E39" s="846">
        <f t="shared" si="1"/>
        <v>0</v>
      </c>
      <c r="F39" s="847">
        <f t="shared" si="2"/>
        <v>0</v>
      </c>
      <c r="G39" s="846">
        <f t="shared" si="3"/>
        <v>0</v>
      </c>
      <c r="H39" s="847">
        <f t="shared" si="4"/>
        <v>0</v>
      </c>
      <c r="I39" s="846">
        <f t="shared" si="5"/>
        <v>0</v>
      </c>
      <c r="J39" s="846">
        <f t="shared" si="6"/>
        <v>0</v>
      </c>
      <c r="K39" s="846">
        <f t="shared" si="7"/>
        <v>0</v>
      </c>
      <c r="L39" s="792">
        <f t="shared" si="12"/>
        <v>0</v>
      </c>
      <c r="M39" s="41">
        <f>'t1'!M40</f>
        <v>0</v>
      </c>
      <c r="N39" s="790">
        <f t="shared" si="8"/>
        <v>0</v>
      </c>
      <c r="O39" s="791">
        <f t="shared" si="8"/>
        <v>0</v>
      </c>
      <c r="AA39" s="787"/>
      <c r="AB39" s="788"/>
      <c r="AC39" s="787"/>
      <c r="AD39" s="788"/>
      <c r="AE39" s="787"/>
      <c r="AF39" s="788"/>
      <c r="AG39" s="787"/>
      <c r="AH39" s="787"/>
      <c r="AI39" s="787"/>
      <c r="AJ39" s="792">
        <f t="shared" si="13"/>
        <v>0</v>
      </c>
      <c r="AK39" s="41">
        <f>'t1'!AK40</f>
        <v>0</v>
      </c>
      <c r="AL39" s="790">
        <f t="shared" si="9"/>
        <v>0</v>
      </c>
      <c r="AM39" s="791">
        <f t="shared" si="10"/>
        <v>0</v>
      </c>
    </row>
    <row r="40" spans="1:39" ht="13.5" thickBot="1">
      <c r="A40" s="786" t="str">
        <f>'t1'!A41</f>
        <v>SOTTOCAPO DI III CLASSE</v>
      </c>
      <c r="B40" s="786" t="str">
        <f>'t1'!B41</f>
        <v>013353</v>
      </c>
      <c r="C40" s="846">
        <f t="shared" si="11"/>
        <v>0</v>
      </c>
      <c r="D40" s="847">
        <f t="shared" si="0"/>
        <v>0</v>
      </c>
      <c r="E40" s="846">
        <f t="shared" si="1"/>
        <v>0</v>
      </c>
      <c r="F40" s="847">
        <f t="shared" si="2"/>
        <v>0</v>
      </c>
      <c r="G40" s="846">
        <f t="shared" si="3"/>
        <v>0</v>
      </c>
      <c r="H40" s="847">
        <f t="shared" si="4"/>
        <v>0</v>
      </c>
      <c r="I40" s="846">
        <f t="shared" si="5"/>
        <v>0</v>
      </c>
      <c r="J40" s="846">
        <f t="shared" si="6"/>
        <v>0</v>
      </c>
      <c r="K40" s="846">
        <f t="shared" si="7"/>
        <v>0</v>
      </c>
      <c r="L40" s="792">
        <f t="shared" si="12"/>
        <v>0</v>
      </c>
      <c r="M40" s="41">
        <f>'t1'!M41</f>
        <v>0</v>
      </c>
      <c r="N40" s="790">
        <f t="shared" si="8"/>
        <v>0</v>
      </c>
      <c r="O40" s="791">
        <f t="shared" si="8"/>
        <v>0</v>
      </c>
      <c r="AA40" s="787"/>
      <c r="AB40" s="788"/>
      <c r="AC40" s="787"/>
      <c r="AD40" s="788"/>
      <c r="AE40" s="787"/>
      <c r="AF40" s="788"/>
      <c r="AG40" s="787"/>
      <c r="AH40" s="787"/>
      <c r="AI40" s="787"/>
      <c r="AJ40" s="792">
        <f t="shared" si="13"/>
        <v>0</v>
      </c>
      <c r="AK40" s="41">
        <f>'t1'!AK41</f>
        <v>0</v>
      </c>
      <c r="AL40" s="790">
        <f t="shared" si="9"/>
        <v>0</v>
      </c>
      <c r="AM40" s="791">
        <f t="shared" si="10"/>
        <v>0</v>
      </c>
    </row>
    <row r="41" spans="1:39" ht="14.25" thickBot="1" thickTop="1">
      <c r="A41" s="793" t="s">
        <v>59</v>
      </c>
      <c r="B41" s="794"/>
      <c r="C41" s="795">
        <f aca="true" t="shared" si="14" ref="C41:L41">SUM(C5:C40)</f>
        <v>0</v>
      </c>
      <c r="D41" s="796">
        <f t="shared" si="14"/>
        <v>0</v>
      </c>
      <c r="E41" s="795">
        <f t="shared" si="14"/>
        <v>0</v>
      </c>
      <c r="F41" s="796">
        <f t="shared" si="14"/>
        <v>0</v>
      </c>
      <c r="G41" s="795">
        <f t="shared" si="14"/>
        <v>0</v>
      </c>
      <c r="H41" s="796">
        <f t="shared" si="14"/>
        <v>0</v>
      </c>
      <c r="I41" s="795">
        <f t="shared" si="14"/>
        <v>0</v>
      </c>
      <c r="J41" s="795">
        <f t="shared" si="14"/>
        <v>0</v>
      </c>
      <c r="K41" s="795">
        <f t="shared" si="14"/>
        <v>0</v>
      </c>
      <c r="L41" s="797">
        <f t="shared" si="14"/>
        <v>0</v>
      </c>
      <c r="N41" s="795">
        <f>SUM(N5:N40)</f>
        <v>0</v>
      </c>
      <c r="O41" s="796">
        <f>SUM(O5:O40)</f>
        <v>0</v>
      </c>
      <c r="AA41" s="795">
        <f aca="true" t="shared" si="15" ref="AA41:AJ41">SUM(AA5:AA40)</f>
        <v>0</v>
      </c>
      <c r="AB41" s="796">
        <f t="shared" si="15"/>
        <v>0</v>
      </c>
      <c r="AC41" s="795">
        <f t="shared" si="15"/>
        <v>0</v>
      </c>
      <c r="AD41" s="796">
        <f t="shared" si="15"/>
        <v>0</v>
      </c>
      <c r="AE41" s="795">
        <f t="shared" si="15"/>
        <v>0</v>
      </c>
      <c r="AF41" s="796">
        <f t="shared" si="15"/>
        <v>0</v>
      </c>
      <c r="AG41" s="795">
        <f t="shared" si="15"/>
        <v>0</v>
      </c>
      <c r="AH41" s="795">
        <f t="shared" si="15"/>
        <v>0</v>
      </c>
      <c r="AI41" s="795">
        <f t="shared" si="15"/>
        <v>0</v>
      </c>
      <c r="AJ41" s="797">
        <f t="shared" si="15"/>
        <v>0</v>
      </c>
      <c r="AL41" s="795">
        <f>SUM(AL5:AL40)</f>
        <v>0</v>
      </c>
      <c r="AM41" s="796">
        <f>SUM(AM5:AM40)</f>
        <v>0</v>
      </c>
    </row>
    <row r="42" ht="12.75" hidden="1">
      <c r="A42" s="798"/>
    </row>
    <row r="43" ht="12.75" hidden="1">
      <c r="A43" s="798"/>
    </row>
    <row r="44" ht="12.75">
      <c r="A44" s="798"/>
    </row>
    <row r="45" spans="1:2" ht="17.25">
      <c r="A45" s="776" t="s">
        <v>564</v>
      </c>
      <c r="B45" s="776"/>
    </row>
    <row r="46" ht="6.75" customHeight="1" thickBot="1"/>
    <row r="47" spans="1:32" ht="13.5" thickBot="1">
      <c r="A47" s="799" t="s">
        <v>113</v>
      </c>
      <c r="B47" s="800" t="s">
        <v>87</v>
      </c>
      <c r="C47" s="801" t="s">
        <v>88</v>
      </c>
      <c r="D47" s="802"/>
      <c r="E47" s="802"/>
      <c r="G47" s="802"/>
      <c r="H47" s="802"/>
      <c r="AA47" s="801" t="s">
        <v>88</v>
      </c>
      <c r="AB47" s="802"/>
      <c r="AC47" s="802"/>
      <c r="AE47" s="802"/>
      <c r="AF47" s="802"/>
    </row>
    <row r="48" spans="1:36" ht="21.75" customHeight="1" thickTop="1">
      <c r="A48" s="803" t="s">
        <v>565</v>
      </c>
      <c r="B48" s="804" t="s">
        <v>566</v>
      </c>
      <c r="C48" s="805">
        <f>ROUND(AA48,0)</f>
        <v>0</v>
      </c>
      <c r="D48" s="806"/>
      <c r="E48" s="807" t="s">
        <v>567</v>
      </c>
      <c r="F48" s="1021">
        <f>IF((N41+O41)&gt;0,IF(L41&gt;0,"","ATTENZIONE!!! Non sono state inserite indennità per il personale presente al 31-12"),IF((N41+O41)=0,IF(L41&gt;0,"ATTENZIONE!!! Non è stato inserito personale in ausiliaria presente al 31-12","")))</f>
      </c>
      <c r="G48" s="1022"/>
      <c r="H48" s="1022"/>
      <c r="I48" s="1022"/>
      <c r="J48" s="1022"/>
      <c r="K48" s="1022"/>
      <c r="L48" s="1023"/>
      <c r="AA48" s="805"/>
      <c r="AB48" s="806"/>
      <c r="AC48" s="807" t="s">
        <v>567</v>
      </c>
      <c r="AD48" s="1021">
        <f>IF((AL41+AM41)&gt;0,IF(AJ41&gt;0,"","ATTENZIONE!!! Non sono state inserite indennità per il personale presente al 31-12"),IF((AL41+AM41)=0,IF(AJ41&gt;0,"ATTENZIONE!!! Non è stato inserito personale in ausiliaria presente al 31-12","")))</f>
      </c>
      <c r="AE48" s="1022"/>
      <c r="AF48" s="1022"/>
      <c r="AG48" s="1022"/>
      <c r="AH48" s="1022"/>
      <c r="AI48" s="1022"/>
      <c r="AJ48" s="1023"/>
    </row>
    <row r="49" spans="1:32" ht="21.75" customHeight="1" thickBot="1">
      <c r="A49" s="808" t="s">
        <v>568</v>
      </c>
      <c r="B49" s="809" t="s">
        <v>569</v>
      </c>
      <c r="C49" s="810">
        <f>ROUND(AA49,0)</f>
        <v>0</v>
      </c>
      <c r="D49" s="811"/>
      <c r="E49" s="812"/>
      <c r="G49" s="811"/>
      <c r="H49" s="811"/>
      <c r="AA49" s="810"/>
      <c r="AB49" s="811"/>
      <c r="AC49" s="812"/>
      <c r="AE49" s="811"/>
      <c r="AF49" s="811"/>
    </row>
    <row r="50" spans="1:27" ht="13.5" thickBot="1">
      <c r="A50" s="813" t="s">
        <v>59</v>
      </c>
      <c r="B50" s="814"/>
      <c r="C50" s="815">
        <f>SUM(C48:C49)</f>
        <v>0</v>
      </c>
      <c r="AA50" s="815">
        <f>SUM(AA48:AA49)</f>
        <v>0</v>
      </c>
    </row>
  </sheetData>
  <sheetProtection password="EA98" sheet="1" formatColumns="0" selectLockedCells="1"/>
  <mergeCells count="11">
    <mergeCell ref="B3:B4"/>
    <mergeCell ref="C3:D3"/>
    <mergeCell ref="E3:F3"/>
    <mergeCell ref="G3:H3"/>
    <mergeCell ref="N3:O3"/>
    <mergeCell ref="F48:L48"/>
    <mergeCell ref="AA3:AB3"/>
    <mergeCell ref="AC3:AD3"/>
    <mergeCell ref="AE3:AF3"/>
    <mergeCell ref="AL3:AM3"/>
    <mergeCell ref="AD48:AJ48"/>
  </mergeCells>
  <conditionalFormatting sqref="F48:L48">
    <cfRule type="containsText" priority="2" dxfId="4" operator="containsText" stopIfTrue="1" text="ATTENZIONE">
      <formula>NOT(ISERROR(SEARCH("ATTENZIONE",F48)))</formula>
    </cfRule>
  </conditionalFormatting>
  <conditionalFormatting sqref="AD48:AJ48">
    <cfRule type="containsText" priority="1" dxfId="4" operator="containsText" stopIfTrue="1" text="ATTENZIONE">
      <formula>NOT(ISERROR(SEARCH("ATTENZIONE",AD48)))</formula>
    </cfRule>
  </conditionalFormatting>
  <dataValidations count="2">
    <dataValidation type="decimal" allowBlank="1" showInputMessage="1" showErrorMessage="1" sqref="AA5:AI40 C5:K40">
      <formula1>0</formula1>
      <formula2>99999999999.99</formula2>
    </dataValidation>
    <dataValidation type="whole" allowBlank="1" showInputMessage="1" showErrorMessage="1" errorTitle="ERRORE NEL DATO IMMESSO" error="INSERIRE SOLO NUMERI INTERI" sqref="AA48:AA49">
      <formula1>1</formula1>
      <formula2>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81"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33203125" defaultRowHeight="10.5"/>
  <cols>
    <col min="1" max="1" width="87.83203125" style="367" customWidth="1"/>
    <col min="2" max="3" width="25.83203125" style="367" customWidth="1"/>
    <col min="4" max="4" width="60.83203125" style="367" customWidth="1"/>
    <col min="5" max="5" width="9.16015625" style="367" hidden="1" customWidth="1"/>
    <col min="6" max="6" width="10" style="367" customWidth="1"/>
    <col min="7" max="16384" width="9.16015625" style="367" customWidth="1"/>
  </cols>
  <sheetData>
    <row r="1" spans="1:12" s="366" customFormat="1" ht="43.5" customHeight="1">
      <c r="A1" s="957" t="str">
        <f>'t1'!A1</f>
        <v>CAPITANERIE DI PORTO - anno 2018</v>
      </c>
      <c r="B1" s="957"/>
      <c r="C1" s="1028"/>
      <c r="D1" s="1028"/>
      <c r="E1" s="703"/>
      <c r="F1" s="4"/>
      <c r="G1" s="703"/>
      <c r="H1" s="703"/>
      <c r="I1" s="703"/>
      <c r="J1" s="703"/>
      <c r="L1" s="367"/>
    </row>
    <row r="2" spans="1:4" ht="30" customHeight="1" thickBot="1">
      <c r="A2" s="1029" t="str">
        <f>IF(B31&gt;0,IF($F$32&gt;0," ","Attenzione: Compilare la presente Tabella"),IF(C31=0," "," "))</f>
        <v> </v>
      </c>
      <c r="B2" s="1029"/>
      <c r="C2" s="1030"/>
      <c r="D2" s="1030"/>
    </row>
    <row r="3" spans="1:4" ht="21.75" customHeight="1" thickBot="1">
      <c r="A3" s="704" t="s">
        <v>501</v>
      </c>
      <c r="B3" s="705" t="s">
        <v>502</v>
      </c>
      <c r="C3" s="705" t="s">
        <v>503</v>
      </c>
      <c r="D3" s="706" t="s">
        <v>374</v>
      </c>
    </row>
    <row r="4" spans="1:5" s="710" customFormat="1" ht="23.25" customHeight="1">
      <c r="A4" s="707" t="s">
        <v>504</v>
      </c>
      <c r="B4" s="708">
        <f>'t12'!K50</f>
        <v>0</v>
      </c>
      <c r="C4" s="1031"/>
      <c r="D4" s="1034"/>
      <c r="E4" s="709" t="s">
        <v>505</v>
      </c>
    </row>
    <row r="5" spans="1:5" s="710" customFormat="1" ht="23.25" customHeight="1">
      <c r="A5" s="610" t="s">
        <v>506</v>
      </c>
      <c r="B5" s="711">
        <f>'t13'!V50</f>
        <v>0</v>
      </c>
      <c r="C5" s="1032"/>
      <c r="D5" s="1035"/>
      <c r="E5" s="709" t="s">
        <v>507</v>
      </c>
    </row>
    <row r="6" spans="1:5" s="710" customFormat="1" ht="23.25" customHeight="1">
      <c r="A6" s="610" t="s">
        <v>508</v>
      </c>
      <c r="B6" s="711">
        <f>'t14'!D4</f>
        <v>0</v>
      </c>
      <c r="C6" s="1033"/>
      <c r="D6" s="1036"/>
      <c r="E6" s="709" t="s">
        <v>507</v>
      </c>
    </row>
    <row r="7" spans="1:5" s="710" customFormat="1" ht="23.25" customHeight="1">
      <c r="A7" s="610" t="s">
        <v>509</v>
      </c>
      <c r="B7" s="711">
        <f>'t14'!D5</f>
        <v>0</v>
      </c>
      <c r="C7" s="712"/>
      <c r="D7" s="713"/>
      <c r="E7" s="709" t="s">
        <v>147</v>
      </c>
    </row>
    <row r="8" spans="1:5" s="710" customFormat="1" ht="23.25" customHeight="1">
      <c r="A8" s="610" t="s">
        <v>125</v>
      </c>
      <c r="B8" s="711">
        <f>'t14'!D6</f>
        <v>0</v>
      </c>
      <c r="C8" s="880"/>
      <c r="D8" s="881"/>
      <c r="E8" s="709" t="s">
        <v>148</v>
      </c>
    </row>
    <row r="9" spans="1:5" s="710" customFormat="1" ht="23.25" customHeight="1">
      <c r="A9" s="714" t="s">
        <v>129</v>
      </c>
      <c r="B9" s="888"/>
      <c r="C9" s="886"/>
      <c r="D9" s="887"/>
      <c r="E9" s="709" t="s">
        <v>149</v>
      </c>
    </row>
    <row r="10" spans="1:5" s="710" customFormat="1" ht="23.25" customHeight="1">
      <c r="A10" s="610" t="s">
        <v>128</v>
      </c>
      <c r="B10" s="888"/>
      <c r="C10" s="888"/>
      <c r="D10" s="889"/>
      <c r="E10" s="709" t="s">
        <v>150</v>
      </c>
    </row>
    <row r="11" spans="1:5" s="710" customFormat="1" ht="23.25" customHeight="1">
      <c r="A11" s="610" t="s">
        <v>127</v>
      </c>
      <c r="B11" s="888"/>
      <c r="C11" s="888"/>
      <c r="D11" s="889"/>
      <c r="E11" s="709" t="s">
        <v>151</v>
      </c>
    </row>
    <row r="12" spans="1:5" s="710" customFormat="1" ht="23.25" customHeight="1">
      <c r="A12" s="610" t="s">
        <v>525</v>
      </c>
      <c r="B12" s="888"/>
      <c r="C12" s="888"/>
      <c r="D12" s="889"/>
      <c r="E12" s="709" t="s">
        <v>139</v>
      </c>
    </row>
    <row r="13" spans="1:5" s="710" customFormat="1" ht="23.25" customHeight="1">
      <c r="A13" s="610" t="s">
        <v>526</v>
      </c>
      <c r="B13" s="888"/>
      <c r="C13" s="888"/>
      <c r="D13" s="889"/>
      <c r="E13" s="709" t="s">
        <v>138</v>
      </c>
    </row>
    <row r="14" spans="1:5" s="710" customFormat="1" ht="23.25" customHeight="1">
      <c r="A14" s="610" t="s">
        <v>152</v>
      </c>
      <c r="B14" s="888"/>
      <c r="C14" s="890"/>
      <c r="D14" s="891"/>
      <c r="E14" s="709" t="s">
        <v>153</v>
      </c>
    </row>
    <row r="15" spans="1:5" s="710" customFormat="1" ht="23.25" customHeight="1">
      <c r="A15" s="610" t="s">
        <v>46</v>
      </c>
      <c r="B15" s="717">
        <f>'t14'!D12</f>
        <v>0</v>
      </c>
      <c r="C15" s="712"/>
      <c r="D15" s="713"/>
      <c r="E15" s="709" t="s">
        <v>155</v>
      </c>
    </row>
    <row r="16" spans="1:5" s="710" customFormat="1" ht="23.25" customHeight="1">
      <c r="A16" s="610" t="s">
        <v>336</v>
      </c>
      <c r="B16" s="711">
        <f>'t14'!D13</f>
        <v>0</v>
      </c>
      <c r="C16" s="882"/>
      <c r="D16" s="883"/>
      <c r="E16" s="709" t="s">
        <v>165</v>
      </c>
    </row>
    <row r="17" spans="1:5" s="710" customFormat="1" ht="23.25" customHeight="1">
      <c r="A17" s="610" t="s">
        <v>510</v>
      </c>
      <c r="B17" s="888"/>
      <c r="C17" s="886"/>
      <c r="D17" s="887"/>
      <c r="E17" s="709" t="s">
        <v>1</v>
      </c>
    </row>
    <row r="18" spans="1:5" s="718" customFormat="1" ht="23.25" customHeight="1">
      <c r="A18" s="610" t="s">
        <v>90</v>
      </c>
      <c r="B18" s="888"/>
      <c r="C18" s="890"/>
      <c r="D18" s="891"/>
      <c r="E18" s="702" t="s">
        <v>154</v>
      </c>
    </row>
    <row r="19" spans="1:5" s="366" customFormat="1" ht="23.25" customHeight="1">
      <c r="A19" s="610" t="s">
        <v>527</v>
      </c>
      <c r="B19" s="711">
        <f>'t14'!D16</f>
        <v>0</v>
      </c>
      <c r="C19" s="880"/>
      <c r="D19" s="881"/>
      <c r="E19" s="719" t="s">
        <v>136</v>
      </c>
    </row>
    <row r="20" spans="1:5" s="718" customFormat="1" ht="23.25" customHeight="1">
      <c r="A20" s="610" t="s">
        <v>338</v>
      </c>
      <c r="B20" s="888"/>
      <c r="C20" s="886"/>
      <c r="D20" s="887"/>
      <c r="E20" s="709" t="s">
        <v>137</v>
      </c>
    </row>
    <row r="21" spans="1:5" s="718" customFormat="1" ht="23.25" customHeight="1">
      <c r="A21" s="610" t="s">
        <v>126</v>
      </c>
      <c r="B21" s="888"/>
      <c r="C21" s="890"/>
      <c r="D21" s="891"/>
      <c r="E21" s="709" t="s">
        <v>146</v>
      </c>
    </row>
    <row r="22" spans="1:5" s="718" customFormat="1" ht="23.25" customHeight="1">
      <c r="A22" s="610" t="s">
        <v>535</v>
      </c>
      <c r="B22" s="711">
        <f>'t14'!D19</f>
        <v>0</v>
      </c>
      <c r="C22" s="712"/>
      <c r="D22" s="713"/>
      <c r="E22" s="709" t="s">
        <v>536</v>
      </c>
    </row>
    <row r="23" spans="1:5" s="718" customFormat="1" ht="23.25" customHeight="1">
      <c r="A23" s="610" t="s">
        <v>511</v>
      </c>
      <c r="B23" s="711">
        <f>'t14'!D20</f>
        <v>0</v>
      </c>
      <c r="C23" s="712"/>
      <c r="D23" s="713"/>
      <c r="E23" s="709" t="s">
        <v>142</v>
      </c>
    </row>
    <row r="24" spans="1:5" s="718" customFormat="1" ht="23.25" customHeight="1">
      <c r="A24" s="610" t="s">
        <v>528</v>
      </c>
      <c r="B24" s="711">
        <f>'t14'!D21</f>
        <v>0</v>
      </c>
      <c r="C24" s="715"/>
      <c r="D24" s="716"/>
      <c r="E24" s="709" t="s">
        <v>143</v>
      </c>
    </row>
    <row r="25" spans="1:5" s="718" customFormat="1" ht="23.25" customHeight="1">
      <c r="A25" s="610" t="s">
        <v>512</v>
      </c>
      <c r="B25" s="711">
        <f>'t14'!D22</f>
        <v>0</v>
      </c>
      <c r="C25" s="882"/>
      <c r="D25" s="883"/>
      <c r="E25" s="709" t="s">
        <v>144</v>
      </c>
    </row>
    <row r="26" spans="1:5" s="718" customFormat="1" ht="23.25" customHeight="1">
      <c r="A26" s="720" t="s">
        <v>529</v>
      </c>
      <c r="B26" s="888"/>
      <c r="C26" s="892"/>
      <c r="D26" s="893"/>
      <c r="E26" s="709" t="s">
        <v>140</v>
      </c>
    </row>
    <row r="27" spans="1:5" s="718" customFormat="1" ht="23.25" customHeight="1" thickBot="1">
      <c r="A27" s="612" t="s">
        <v>513</v>
      </c>
      <c r="B27" s="721">
        <f>'t14'!D25+'t14'!D26</f>
        <v>0</v>
      </c>
      <c r="C27" s="884"/>
      <c r="D27" s="885"/>
      <c r="E27" s="709" t="s">
        <v>514</v>
      </c>
    </row>
    <row r="28" spans="1:5" ht="15.75" customHeight="1" thickBot="1">
      <c r="A28" s="724" t="s">
        <v>515</v>
      </c>
      <c r="B28" s="725">
        <f>SUM(B4:B27)</f>
        <v>0</v>
      </c>
      <c r="C28" s="725">
        <f>SUM(C4:C27)</f>
        <v>0</v>
      </c>
      <c r="D28" s="726"/>
      <c r="E28" s="709" t="s">
        <v>507</v>
      </c>
    </row>
    <row r="29" spans="1:5" ht="15.75" customHeight="1">
      <c r="A29" s="727"/>
      <c r="B29" s="727"/>
      <c r="C29" s="727"/>
      <c r="D29" s="728"/>
      <c r="E29" s="709" t="s">
        <v>507</v>
      </c>
    </row>
    <row r="30" spans="1:5" s="718" customFormat="1" ht="23.25" customHeight="1" thickBot="1">
      <c r="A30" s="729" t="s">
        <v>516</v>
      </c>
      <c r="B30" s="711">
        <f>'t14'!D27+'t14'!D28+'t14'!D29</f>
        <v>0</v>
      </c>
      <c r="C30" s="722"/>
      <c r="D30" s="723"/>
      <c r="E30" s="709" t="s">
        <v>517</v>
      </c>
    </row>
    <row r="31" spans="1:5" ht="15.75" customHeight="1" thickBot="1">
      <c r="A31" s="724" t="s">
        <v>518</v>
      </c>
      <c r="B31" s="725">
        <f>B28-B30</f>
        <v>0</v>
      </c>
      <c r="C31" s="725">
        <f>C28-C30</f>
        <v>0</v>
      </c>
      <c r="D31" s="730"/>
      <c r="E31" s="731"/>
    </row>
    <row r="32" ht="9.75">
      <c r="F32" s="732">
        <f>IF(AND(C28=0,C30=0,D4="",D7="",D8="",D9="",D10="",D11="",D12="",D13="",D14="",D15="",D16="",D17="",D18="",D19="",D20="",D21="",D23="",D24="",D25="",D26="",D27="",D30=""),0,1)</f>
        <v>0</v>
      </c>
    </row>
    <row r="33" ht="9.75">
      <c r="A33" s="367" t="s">
        <v>162</v>
      </c>
    </row>
    <row r="44" ht="9.75">
      <c r="A44" s="733"/>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8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Y5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54.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3" customWidth="1"/>
  </cols>
  <sheetData>
    <row r="1" spans="1:24" s="5" customFormat="1" ht="43.5" customHeight="1">
      <c r="A1" s="957" t="str">
        <f>'t1'!A1</f>
        <v>CAPITANERIE DI PORTO - anno 2018</v>
      </c>
      <c r="B1" s="957"/>
      <c r="C1" s="957"/>
      <c r="D1" s="957"/>
      <c r="E1" s="957"/>
      <c r="F1" s="957"/>
      <c r="G1" s="957"/>
      <c r="H1" s="957"/>
      <c r="I1" s="957"/>
      <c r="J1" s="346"/>
      <c r="K1" s="346"/>
      <c r="L1" s="346"/>
      <c r="M1" s="346"/>
      <c r="N1" s="346"/>
      <c r="O1" s="346"/>
      <c r="P1" s="346"/>
      <c r="Q1" s="346"/>
      <c r="R1" s="346"/>
      <c r="S1" s="346"/>
      <c r="T1" s="346"/>
      <c r="V1" s="3"/>
      <c r="X1"/>
    </row>
    <row r="2" spans="9:24" s="5" customFormat="1" ht="12.75" customHeight="1">
      <c r="I2" s="553"/>
      <c r="J2" s="553"/>
      <c r="K2" s="553"/>
      <c r="L2" s="553"/>
      <c r="M2" s="553"/>
      <c r="N2" s="553"/>
      <c r="O2" s="553"/>
      <c r="P2" s="553"/>
      <c r="Q2" s="553"/>
      <c r="R2" s="553"/>
      <c r="S2" s="553"/>
      <c r="T2" s="553"/>
      <c r="U2" s="314"/>
      <c r="V2" s="3"/>
      <c r="X2"/>
    </row>
    <row r="3" spans="1:4" s="5" customFormat="1" ht="21" customHeight="1">
      <c r="A3" s="183" t="s">
        <v>292</v>
      </c>
      <c r="B3" s="7"/>
      <c r="C3" s="7"/>
      <c r="D3" s="7"/>
    </row>
    <row r="4" spans="1:20" s="5" customFormat="1" ht="21" customHeight="1">
      <c r="A4" s="183"/>
      <c r="B4" s="7"/>
      <c r="C4" s="7"/>
      <c r="D4" s="7"/>
      <c r="F4" s="1037" t="s">
        <v>293</v>
      </c>
      <c r="G4" s="1038"/>
      <c r="H4" s="1039"/>
      <c r="I4" s="1037" t="s">
        <v>384</v>
      </c>
      <c r="J4" s="1038"/>
      <c r="K4" s="1038"/>
      <c r="L4" s="1038"/>
      <c r="M4" s="1038"/>
      <c r="N4" s="1038"/>
      <c r="O4" s="1039"/>
      <c r="P4" s="1037" t="s">
        <v>385</v>
      </c>
      <c r="Q4" s="1038"/>
      <c r="R4" s="1038"/>
      <c r="S4" s="1038"/>
      <c r="T4" s="1039"/>
    </row>
    <row r="5" spans="1:20" ht="58.5">
      <c r="A5" s="554" t="s">
        <v>210</v>
      </c>
      <c r="B5" s="555" t="s">
        <v>172</v>
      </c>
      <c r="C5" s="556" t="str">
        <f>"presenti al 31/12/"&amp;'t1'!L1&amp;" (tab.1)"</f>
        <v>presenti al 31/12/2018 (tab.1)</v>
      </c>
      <c r="D5" s="556" t="s">
        <v>9</v>
      </c>
      <c r="E5" s="557" t="s">
        <v>294</v>
      </c>
      <c r="F5" s="558" t="str">
        <f>'t11'!C4</f>
        <v>FERIE</v>
      </c>
      <c r="G5" s="558" t="s">
        <v>295</v>
      </c>
      <c r="H5" s="558" t="s">
        <v>296</v>
      </c>
      <c r="I5" s="558" t="s">
        <v>618</v>
      </c>
      <c r="J5" s="558" t="str">
        <f>'t12'!F4</f>
        <v>R.I.A.</v>
      </c>
      <c r="K5" s="558" t="str">
        <f>'t12'!G4</f>
        <v>PROGRESSIONE PER CLASSI E SCATTI/FASCE RETRIBUTIVE</v>
      </c>
      <c r="L5" s="558" t="str">
        <f>'t12'!H4</f>
        <v>TREDICESIMA MENSILTA'</v>
      </c>
      <c r="M5" s="559" t="s">
        <v>297</v>
      </c>
      <c r="N5" s="560" t="str">
        <f>'t12'!I4</f>
        <v>ARRETRATI  ANNI PRECEDENTI</v>
      </c>
      <c r="O5" s="560" t="str">
        <f>'t12'!J4</f>
        <v>RECUPERI DERIVANTI DA ASSENZE, RITARDI, ECC.</v>
      </c>
      <c r="P5" s="558" t="s">
        <v>275</v>
      </c>
      <c r="Q5" s="558" t="s">
        <v>298</v>
      </c>
      <c r="R5" s="558" t="s">
        <v>299</v>
      </c>
      <c r="S5" s="559" t="s">
        <v>300</v>
      </c>
      <c r="T5" s="560" t="str">
        <f>'t13'!S4</f>
        <v>ARRETRATI ANNI PRECEDENTI</v>
      </c>
    </row>
    <row r="6" spans="1:20" ht="9.75">
      <c r="A6" s="125" t="str">
        <f>'t1'!A6</f>
        <v>AMMIRAGLIO ISPETTORE CAPO</v>
      </c>
      <c r="B6" s="316" t="str">
        <f>'t1'!B6</f>
        <v>0D0330</v>
      </c>
      <c r="C6" s="561">
        <f>'t1'!K6+'t1'!L6</f>
        <v>0</v>
      </c>
      <c r="D6" s="561">
        <f>('t1'!K6+'t1'!L6)-SUM('t3'!C6:F6,'t3'!I6:L6)+SUM('t3'!M6:P6)</f>
        <v>0</v>
      </c>
      <c r="E6" s="562">
        <f>'t12'!C6/12</f>
        <v>0</v>
      </c>
      <c r="F6" s="562" t="str">
        <f>IF($D6&gt;0,(('t11'!C8+'t11'!D8)/$D6)," ")</f>
        <v> </v>
      </c>
      <c r="G6" s="562" t="str">
        <f>IF($D6&gt;0,(SUM('t11'!E8:N8)/$D6)," ")</f>
        <v> </v>
      </c>
      <c r="H6" s="562" t="str">
        <f>IF($D6&gt;0,(SUM('t11'!O8:R8)/$D6)," ")</f>
        <v> </v>
      </c>
      <c r="I6" s="563" t="str">
        <f>IF($E6=0," ",('t12'!D6+'t12'!E6)/$E6)</f>
        <v> </v>
      </c>
      <c r="J6" s="563" t="str">
        <f>IF($E6=0," ",'t12'!F6/$E6)</f>
        <v> </v>
      </c>
      <c r="K6" s="563" t="str">
        <f>IF($E6=0," ",'t12'!G6/$E6)</f>
        <v> </v>
      </c>
      <c r="L6" s="563" t="str">
        <f>IF($E6=0," ",'t12'!H6/$E6)</f>
        <v> </v>
      </c>
      <c r="M6" s="564">
        <f>SUM(I6:L6)</f>
        <v>0</v>
      </c>
      <c r="N6" s="565" t="str">
        <f>IF($E6=0," ",'t12'!I6/$E6)</f>
        <v> </v>
      </c>
      <c r="O6" s="565" t="str">
        <f>IF($E6=0," ",'t12'!J6/$E6)</f>
        <v> </v>
      </c>
      <c r="P6" s="563" t="str">
        <f>IF($E6=0," ",'t13'!U6/$E6)</f>
        <v> </v>
      </c>
      <c r="Q6" s="563" t="str">
        <f>IF($E6=0," ",SUM('t13'!C6:L6)/$E6)</f>
        <v> </v>
      </c>
      <c r="R6" s="563" t="str">
        <f>IF($E6=0," ",(SUM('t13'!M6:R6)+'t13'!T6)/$E6)</f>
        <v> </v>
      </c>
      <c r="S6" s="564">
        <f>SUM(P6:R6)</f>
        <v>0</v>
      </c>
      <c r="T6" s="565" t="str">
        <f>IF($E6=0," ",'t13'!S6/$E6)</f>
        <v> </v>
      </c>
    </row>
    <row r="7" spans="1:20" ht="9.75">
      <c r="A7" s="125" t="str">
        <f>'t1'!A7</f>
        <v>AMMIRAGLIO ISPETTORE</v>
      </c>
      <c r="B7" s="316" t="str">
        <f>'t1'!B7</f>
        <v>0D0329</v>
      </c>
      <c r="C7" s="561">
        <f>'t1'!K7+'t1'!L7</f>
        <v>0</v>
      </c>
      <c r="D7" s="561">
        <f>('t1'!K7+'t1'!L7)-SUM('t3'!C7:F7,'t3'!I7:L7)+SUM('t3'!M7:P7)</f>
        <v>0</v>
      </c>
      <c r="E7" s="562">
        <f>'t12'!C7/12</f>
        <v>0</v>
      </c>
      <c r="F7" s="562" t="str">
        <f>IF($D7&gt;0,(('t11'!C9+'t11'!D9)/$D7)," ")</f>
        <v> </v>
      </c>
      <c r="G7" s="562" t="str">
        <f>IF($D7&gt;0,(SUM('t11'!E9:N9)/$D7)," ")</f>
        <v> </v>
      </c>
      <c r="H7" s="562" t="str">
        <f>IF($D7&gt;0,(SUM('t11'!O9:R9)/$D7)," ")</f>
        <v> </v>
      </c>
      <c r="I7" s="563" t="str">
        <f>IF($E7=0," ",('t12'!D7+'t12'!E7)/$E7)</f>
        <v> </v>
      </c>
      <c r="J7" s="563" t="str">
        <f>IF($E7=0," ",'t12'!F7/$E7)</f>
        <v> </v>
      </c>
      <c r="K7" s="563" t="str">
        <f>IF($E7=0," ",'t12'!G7/$E7)</f>
        <v> </v>
      </c>
      <c r="L7" s="563" t="str">
        <f>IF($E7=0," ",'t12'!H7/$E7)</f>
        <v> </v>
      </c>
      <c r="M7" s="564">
        <f aca="true" t="shared" si="0" ref="M7:M47">SUM(I7:L7)</f>
        <v>0</v>
      </c>
      <c r="N7" s="565" t="str">
        <f>IF($E7=0," ",'t12'!I7/$E7)</f>
        <v> </v>
      </c>
      <c r="O7" s="565" t="str">
        <f>IF($E7=0," ",'t12'!J7/$E7)</f>
        <v> </v>
      </c>
      <c r="P7" s="563" t="str">
        <f>IF($E7=0," ",'t13'!U7/$E7)</f>
        <v> </v>
      </c>
      <c r="Q7" s="563" t="str">
        <f>IF($E7=0," ",SUM('t13'!C7:L7)/$E7)</f>
        <v> </v>
      </c>
      <c r="R7" s="563" t="str">
        <f>IF($E7=0," ",(SUM('t13'!M7:R7)+'t13'!T7)/$E7)</f>
        <v> </v>
      </c>
      <c r="S7" s="564">
        <f aca="true" t="shared" si="1" ref="S7:S47">SUM(P7:R7)</f>
        <v>0</v>
      </c>
      <c r="T7" s="565" t="str">
        <f>IF($E7=0," ",'t13'!S7/$E7)</f>
        <v> </v>
      </c>
    </row>
    <row r="8" spans="1:20" ht="9.75">
      <c r="A8" s="125" t="str">
        <f>'t1'!A8</f>
        <v>CONTRAMMIRAGLIO</v>
      </c>
      <c r="B8" s="316" t="str">
        <f>'t1'!B8</f>
        <v>0D0334</v>
      </c>
      <c r="C8" s="561">
        <f>'t1'!K8+'t1'!L8</f>
        <v>0</v>
      </c>
      <c r="D8" s="561">
        <f>('t1'!K8+'t1'!L8)-SUM('t3'!C8:F8,'t3'!I8:L8)+SUM('t3'!M8:P8)</f>
        <v>0</v>
      </c>
      <c r="E8" s="562">
        <f>'t12'!C8/12</f>
        <v>0</v>
      </c>
      <c r="F8" s="562" t="str">
        <f>IF($D8&gt;0,(('t11'!C10+'t11'!D10)/$D8)," ")</f>
        <v> </v>
      </c>
      <c r="G8" s="562" t="str">
        <f>IF($D8&gt;0,(SUM('t11'!E10:N10)/$D8)," ")</f>
        <v> </v>
      </c>
      <c r="H8" s="562" t="str">
        <f>IF($D8&gt;0,(SUM('t11'!O10:R10)/$D8)," ")</f>
        <v> </v>
      </c>
      <c r="I8" s="563" t="str">
        <f>IF($E8=0," ",('t12'!D8+'t12'!E8)/$E8)</f>
        <v> </v>
      </c>
      <c r="J8" s="563" t="str">
        <f>IF($E8=0," ",'t12'!F8/$E8)</f>
        <v> </v>
      </c>
      <c r="K8" s="563" t="str">
        <f>IF($E8=0," ",'t12'!G8/$E8)</f>
        <v> </v>
      </c>
      <c r="L8" s="563" t="str">
        <f>IF($E8=0," ",'t12'!H8/$E8)</f>
        <v> </v>
      </c>
      <c r="M8" s="564">
        <f t="shared" si="0"/>
        <v>0</v>
      </c>
      <c r="N8" s="565" t="str">
        <f>IF($E8=0," ",'t12'!I8/$E8)</f>
        <v> </v>
      </c>
      <c r="O8" s="565" t="str">
        <f>IF($E8=0," ",'t12'!J8/$E8)</f>
        <v> </v>
      </c>
      <c r="P8" s="563" t="str">
        <f>IF($E8=0," ",'t13'!U8/$E8)</f>
        <v> </v>
      </c>
      <c r="Q8" s="563" t="str">
        <f>IF($E8=0," ",SUM('t13'!C8:L8)/$E8)</f>
        <v> </v>
      </c>
      <c r="R8" s="563" t="str">
        <f>IF($E8=0," ",(SUM('t13'!M8:R8)+'t13'!T8)/$E8)</f>
        <v> </v>
      </c>
      <c r="S8" s="564">
        <f t="shared" si="1"/>
        <v>0</v>
      </c>
      <c r="T8" s="565" t="str">
        <f>IF($E8=0," ",'t13'!S8/$E8)</f>
        <v> </v>
      </c>
    </row>
    <row r="9" spans="1:20" ht="9.75">
      <c r="A9" s="125" t="str">
        <f>'t1'!A9</f>
        <v>CAPITANO DI VASCELLO + 23 ANNI</v>
      </c>
      <c r="B9" s="316" t="str">
        <f>'t1'!B9</f>
        <v>0D0562</v>
      </c>
      <c r="C9" s="561">
        <f>'t1'!K9+'t1'!L9</f>
        <v>0</v>
      </c>
      <c r="D9" s="561">
        <f>('t1'!K9+'t1'!L9)-SUM('t3'!C9:F9,'t3'!I9:L9)+SUM('t3'!M9:P9)</f>
        <v>0</v>
      </c>
      <c r="E9" s="562">
        <f>'t12'!C9/12</f>
        <v>0</v>
      </c>
      <c r="F9" s="562" t="str">
        <f>IF($D9&gt;0,(('t11'!C11+'t11'!D11)/$D9)," ")</f>
        <v> </v>
      </c>
      <c r="G9" s="562" t="str">
        <f>IF($D9&gt;0,(SUM('t11'!E11:N11)/$D9)," ")</f>
        <v> </v>
      </c>
      <c r="H9" s="562" t="str">
        <f>IF($D9&gt;0,(SUM('t11'!O11:R11)/$D9)," ")</f>
        <v> </v>
      </c>
      <c r="I9" s="563" t="str">
        <f>IF($E9=0," ",('t12'!D9+'t12'!E9)/$E9)</f>
        <v> </v>
      </c>
      <c r="J9" s="563" t="str">
        <f>IF($E9=0," ",'t12'!F9/$E9)</f>
        <v> </v>
      </c>
      <c r="K9" s="563" t="str">
        <f>IF($E9=0," ",'t12'!G9/$E9)</f>
        <v> </v>
      </c>
      <c r="L9" s="563" t="str">
        <f>IF($E9=0," ",'t12'!H9/$E9)</f>
        <v> </v>
      </c>
      <c r="M9" s="564">
        <f t="shared" si="0"/>
        <v>0</v>
      </c>
      <c r="N9" s="565" t="str">
        <f>IF($E9=0," ",'t12'!I9/$E9)</f>
        <v> </v>
      </c>
      <c r="O9" s="565" t="str">
        <f>IF($E9=0," ",'t12'!J9/$E9)</f>
        <v> </v>
      </c>
      <c r="P9" s="563" t="str">
        <f>IF($E9=0," ",'t13'!U9/$E9)</f>
        <v> </v>
      </c>
      <c r="Q9" s="563" t="str">
        <f>IF($E9=0," ",SUM('t13'!C9:L9)/$E9)</f>
        <v> </v>
      </c>
      <c r="R9" s="563" t="str">
        <f>IF($E9=0," ",(SUM('t13'!M9:R9)+'t13'!T9)/$E9)</f>
        <v> </v>
      </c>
      <c r="S9" s="564">
        <f t="shared" si="1"/>
        <v>0</v>
      </c>
      <c r="T9" s="565" t="str">
        <f>IF($E9=0," ",'t13'!S9/$E9)</f>
        <v> </v>
      </c>
    </row>
    <row r="10" spans="1:20" ht="9.75">
      <c r="A10" s="125" t="str">
        <f>'t1'!A10</f>
        <v>CAPITANO DI VASCELLO</v>
      </c>
      <c r="B10" s="316" t="str">
        <f>'t1'!B10</f>
        <v>0D0345</v>
      </c>
      <c r="C10" s="561">
        <f>'t1'!K10+'t1'!L10</f>
        <v>0</v>
      </c>
      <c r="D10" s="561">
        <f>('t1'!K10+'t1'!L10)-SUM('t3'!C10:F10,'t3'!I10:L10)+SUM('t3'!M10:P10)</f>
        <v>0</v>
      </c>
      <c r="E10" s="562">
        <f>'t12'!C10/12</f>
        <v>0</v>
      </c>
      <c r="F10" s="562" t="str">
        <f>IF($D10&gt;0,(('t11'!C12+'t11'!D12)/$D10)," ")</f>
        <v> </v>
      </c>
      <c r="G10" s="562" t="str">
        <f>IF($D10&gt;0,(SUM('t11'!E12:N12)/$D10)," ")</f>
        <v> </v>
      </c>
      <c r="H10" s="562" t="str">
        <f>IF($D10&gt;0,(SUM('t11'!O12:R12)/$D10)," ")</f>
        <v> </v>
      </c>
      <c r="I10" s="563" t="str">
        <f>IF($E10=0," ",('t12'!D10+'t12'!E10)/$E10)</f>
        <v> </v>
      </c>
      <c r="J10" s="563" t="str">
        <f>IF($E10=0," ",'t12'!F10/$E10)</f>
        <v> </v>
      </c>
      <c r="K10" s="563" t="str">
        <f>IF($E10=0," ",'t12'!G10/$E10)</f>
        <v> </v>
      </c>
      <c r="L10" s="563" t="str">
        <f>IF($E10=0," ",'t12'!H10/$E10)</f>
        <v> </v>
      </c>
      <c r="M10" s="564">
        <f t="shared" si="0"/>
        <v>0</v>
      </c>
      <c r="N10" s="565" t="str">
        <f>IF($E10=0," ",'t12'!I10/$E10)</f>
        <v> </v>
      </c>
      <c r="O10" s="565" t="str">
        <f>IF($E10=0," ",'t12'!J10/$E10)</f>
        <v> </v>
      </c>
      <c r="P10" s="563" t="str">
        <f>IF($E10=0," ",'t13'!U10/$E10)</f>
        <v> </v>
      </c>
      <c r="Q10" s="563" t="str">
        <f>IF($E10=0," ",SUM('t13'!C10:L10)/$E10)</f>
        <v> </v>
      </c>
      <c r="R10" s="563" t="str">
        <f>IF($E10=0," ",(SUM('t13'!M10:R10)+'t13'!T10)/$E10)</f>
        <v> </v>
      </c>
      <c r="S10" s="564">
        <f t="shared" si="1"/>
        <v>0</v>
      </c>
      <c r="T10" s="565" t="str">
        <f>IF($E10=0," ",'t13'!S10/$E10)</f>
        <v> </v>
      </c>
    </row>
    <row r="11" spans="1:20" ht="9.75">
      <c r="A11" s="125" t="str">
        <f>'t1'!A11</f>
        <v>CAPITANO DI FREGATA + 23 ANNI</v>
      </c>
      <c r="B11" s="316" t="str">
        <f>'t1'!B11</f>
        <v>0D0563</v>
      </c>
      <c r="C11" s="561">
        <f>'t1'!K11+'t1'!L11</f>
        <v>0</v>
      </c>
      <c r="D11" s="561">
        <f>('t1'!K11+'t1'!L11)-SUM('t3'!C11:F11,'t3'!I11:L11)+SUM('t3'!M11:P11)</f>
        <v>0</v>
      </c>
      <c r="E11" s="562">
        <f>'t12'!C11/12</f>
        <v>0</v>
      </c>
      <c r="F11" s="562" t="str">
        <f>IF($D11&gt;0,(('t11'!C13+'t11'!D13)/$D11)," ")</f>
        <v> </v>
      </c>
      <c r="G11" s="562" t="str">
        <f>IF($D11&gt;0,(SUM('t11'!E13:N13)/$D11)," ")</f>
        <v> </v>
      </c>
      <c r="H11" s="562" t="str">
        <f>IF($D11&gt;0,(SUM('t11'!O13:R13)/$D11)," ")</f>
        <v> </v>
      </c>
      <c r="I11" s="563" t="str">
        <f>IF($E11=0," ",('t12'!D11+'t12'!E11)/$E11)</f>
        <v> </v>
      </c>
      <c r="J11" s="563" t="str">
        <f>IF($E11=0," ",'t12'!F11/$E11)</f>
        <v> </v>
      </c>
      <c r="K11" s="563" t="str">
        <f>IF($E11=0," ",'t12'!G11/$E11)</f>
        <v> </v>
      </c>
      <c r="L11" s="563" t="str">
        <f>IF($E11=0," ",'t12'!H11/$E11)</f>
        <v> </v>
      </c>
      <c r="M11" s="564">
        <f t="shared" si="0"/>
        <v>0</v>
      </c>
      <c r="N11" s="565" t="str">
        <f>IF($E11=0," ",'t12'!I11/$E11)</f>
        <v> </v>
      </c>
      <c r="O11" s="565" t="str">
        <f>IF($E11=0," ",'t12'!J11/$E11)</f>
        <v> </v>
      </c>
      <c r="P11" s="563" t="str">
        <f>IF($E11=0," ",'t13'!U11/$E11)</f>
        <v> </v>
      </c>
      <c r="Q11" s="563" t="str">
        <f>IF($E11=0," ",SUM('t13'!C11:L11)/$E11)</f>
        <v> </v>
      </c>
      <c r="R11" s="563" t="str">
        <f>IF($E11=0," ",(SUM('t13'!M11:R11)+'t13'!T11)/$E11)</f>
        <v> </v>
      </c>
      <c r="S11" s="564">
        <f t="shared" si="1"/>
        <v>0</v>
      </c>
      <c r="T11" s="565" t="str">
        <f>IF($E11=0," ",'t13'!S11/$E11)</f>
        <v> </v>
      </c>
    </row>
    <row r="12" spans="1:20" ht="9.75">
      <c r="A12" s="125" t="str">
        <f>'t1'!A12</f>
        <v>CAPITANO DI FREGATA + 18 ANNI</v>
      </c>
      <c r="B12" s="316" t="str">
        <f>'t1'!B12</f>
        <v>0D0956</v>
      </c>
      <c r="C12" s="561">
        <f>'t1'!K12+'t1'!L12</f>
        <v>0</v>
      </c>
      <c r="D12" s="561">
        <f>('t1'!K12+'t1'!L12)-SUM('t3'!C12:F12,'t3'!I12:L12)+SUM('t3'!M12:P12)</f>
        <v>0</v>
      </c>
      <c r="E12" s="562">
        <f>'t12'!C12/12</f>
        <v>0</v>
      </c>
      <c r="F12" s="562" t="str">
        <f>IF($D12&gt;0,(('t11'!C14+'t11'!D14)/$D12)," ")</f>
        <v> </v>
      </c>
      <c r="G12" s="562" t="str">
        <f>IF($D12&gt;0,(SUM('t11'!E14:N14)/$D12)," ")</f>
        <v> </v>
      </c>
      <c r="H12" s="562" t="str">
        <f>IF($D12&gt;0,(SUM('t11'!O14:R14)/$D12)," ")</f>
        <v> </v>
      </c>
      <c r="I12" s="563" t="str">
        <f>IF($E12=0," ",('t12'!D12+'t12'!E12)/$E12)</f>
        <v> </v>
      </c>
      <c r="J12" s="563" t="str">
        <f>IF($E12=0," ",'t12'!F12/$E12)</f>
        <v> </v>
      </c>
      <c r="K12" s="563" t="str">
        <f>IF($E12=0," ",'t12'!G12/$E12)</f>
        <v> </v>
      </c>
      <c r="L12" s="563" t="str">
        <f>IF($E12=0," ",'t12'!H12/$E12)</f>
        <v> </v>
      </c>
      <c r="M12" s="564">
        <f t="shared" si="0"/>
        <v>0</v>
      </c>
      <c r="N12" s="565" t="str">
        <f>IF($E12=0," ",'t12'!I12/$E12)</f>
        <v> </v>
      </c>
      <c r="O12" s="565" t="str">
        <f>IF($E12=0," ",'t12'!J12/$E12)</f>
        <v> </v>
      </c>
      <c r="P12" s="563" t="str">
        <f>IF($E12=0," ",'t13'!U12/$E12)</f>
        <v> </v>
      </c>
      <c r="Q12" s="563" t="str">
        <f>IF($E12=0," ",SUM('t13'!C12:L12)/$E12)</f>
        <v> </v>
      </c>
      <c r="R12" s="563" t="str">
        <f>IF($E12=0," ",(SUM('t13'!M12:R12)+'t13'!T12)/$E12)</f>
        <v> </v>
      </c>
      <c r="S12" s="564">
        <f t="shared" si="1"/>
        <v>0</v>
      </c>
      <c r="T12" s="565" t="str">
        <f>IF($E12=0," ",'t13'!S12/$E12)</f>
        <v> </v>
      </c>
    </row>
    <row r="13" spans="1:20" ht="9.75">
      <c r="A13" s="125" t="str">
        <f>'t1'!A13</f>
        <v>CAPITANO DI FREGATA + 13 ANNI</v>
      </c>
      <c r="B13" s="316" t="str">
        <f>'t1'!B13</f>
        <v>0D0564</v>
      </c>
      <c r="C13" s="561">
        <f>'t1'!K13+'t1'!L13</f>
        <v>0</v>
      </c>
      <c r="D13" s="561">
        <f>('t1'!K13+'t1'!L13)-SUM('t3'!C13:F13,'t3'!I13:L13)+SUM('t3'!M13:P13)</f>
        <v>0</v>
      </c>
      <c r="E13" s="562">
        <f>'t12'!C13/12</f>
        <v>0</v>
      </c>
      <c r="F13" s="562" t="str">
        <f>IF($D13&gt;0,(('t11'!C15+'t11'!D15)/$D13)," ")</f>
        <v> </v>
      </c>
      <c r="G13" s="562" t="str">
        <f>IF($D13&gt;0,(SUM('t11'!E15:N15)/$D13)," ")</f>
        <v> </v>
      </c>
      <c r="H13" s="562" t="str">
        <f>IF($D13&gt;0,(SUM('t11'!O15:R15)/$D13)," ")</f>
        <v> </v>
      </c>
      <c r="I13" s="563" t="str">
        <f>IF($E13=0," ",('t12'!D13+'t12'!E13)/$E13)</f>
        <v> </v>
      </c>
      <c r="J13" s="563" t="str">
        <f>IF($E13=0," ",'t12'!F13/$E13)</f>
        <v> </v>
      </c>
      <c r="K13" s="563" t="str">
        <f>IF($E13=0," ",'t12'!G13/$E13)</f>
        <v> </v>
      </c>
      <c r="L13" s="563" t="str">
        <f>IF($E13=0," ",'t12'!H13/$E13)</f>
        <v> </v>
      </c>
      <c r="M13" s="564">
        <f t="shared" si="0"/>
        <v>0</v>
      </c>
      <c r="N13" s="565" t="str">
        <f>IF($E13=0," ",'t12'!I13/$E13)</f>
        <v> </v>
      </c>
      <c r="O13" s="565" t="str">
        <f>IF($E13=0," ",'t12'!J13/$E13)</f>
        <v> </v>
      </c>
      <c r="P13" s="563" t="str">
        <f>IF($E13=0," ",'t13'!U13/$E13)</f>
        <v> </v>
      </c>
      <c r="Q13" s="563" t="str">
        <f>IF($E13=0," ",SUM('t13'!C13:L13)/$E13)</f>
        <v> </v>
      </c>
      <c r="R13" s="563" t="str">
        <f>IF($E13=0," ",(SUM('t13'!M13:R13)+'t13'!T13)/$E13)</f>
        <v> </v>
      </c>
      <c r="S13" s="564">
        <f t="shared" si="1"/>
        <v>0</v>
      </c>
      <c r="T13" s="565" t="str">
        <f>IF($E13=0," ",'t13'!S13/$E13)</f>
        <v> </v>
      </c>
    </row>
    <row r="14" spans="1:20" ht="9.75">
      <c r="A14" s="125" t="str">
        <f>'t1'!A14</f>
        <v>CAPITANO DI CORVETTA + 23 ANNI</v>
      </c>
      <c r="B14" s="316" t="str">
        <f>'t1'!B14</f>
        <v>0D0566</v>
      </c>
      <c r="C14" s="561">
        <f>'t1'!K14+'t1'!L14</f>
        <v>0</v>
      </c>
      <c r="D14" s="561">
        <f>('t1'!K14+'t1'!L14)-SUM('t3'!C14:F14,'t3'!I14:L14)+SUM('t3'!M14:P14)</f>
        <v>0</v>
      </c>
      <c r="E14" s="562">
        <f>'t12'!C14/12</f>
        <v>0</v>
      </c>
      <c r="F14" s="562" t="str">
        <f>IF($D14&gt;0,(('t11'!C16+'t11'!D16)/$D14)," ")</f>
        <v> </v>
      </c>
      <c r="G14" s="562" t="str">
        <f>IF($D14&gt;0,(SUM('t11'!E16:N16)/$D14)," ")</f>
        <v> </v>
      </c>
      <c r="H14" s="562" t="str">
        <f>IF($D14&gt;0,(SUM('t11'!O16:R16)/$D14)," ")</f>
        <v> </v>
      </c>
      <c r="I14" s="563" t="str">
        <f>IF($E14=0," ",('t12'!D14+'t12'!E14)/$E14)</f>
        <v> </v>
      </c>
      <c r="J14" s="563" t="str">
        <f>IF($E14=0," ",'t12'!F14/$E14)</f>
        <v> </v>
      </c>
      <c r="K14" s="563" t="str">
        <f>IF($E14=0," ",'t12'!G14/$E14)</f>
        <v> </v>
      </c>
      <c r="L14" s="563" t="str">
        <f>IF($E14=0," ",'t12'!H14/$E14)</f>
        <v> </v>
      </c>
      <c r="M14" s="564">
        <f t="shared" si="0"/>
        <v>0</v>
      </c>
      <c r="N14" s="565" t="str">
        <f>IF($E14=0," ",'t12'!I14/$E14)</f>
        <v> </v>
      </c>
      <c r="O14" s="565" t="str">
        <f>IF($E14=0," ",'t12'!J14/$E14)</f>
        <v> </v>
      </c>
      <c r="P14" s="563" t="str">
        <f>IF($E14=0," ",'t13'!U14/$E14)</f>
        <v> </v>
      </c>
      <c r="Q14" s="563" t="str">
        <f>IF($E14=0," ",SUM('t13'!C14:L14)/$E14)</f>
        <v> </v>
      </c>
      <c r="R14" s="563" t="str">
        <f>IF($E14=0," ",(SUM('t13'!M14:R14)+'t13'!T14)/$E14)</f>
        <v> </v>
      </c>
      <c r="S14" s="564">
        <f t="shared" si="1"/>
        <v>0</v>
      </c>
      <c r="T14" s="565" t="str">
        <f>IF($E14=0," ",'t13'!S14/$E14)</f>
        <v> </v>
      </c>
    </row>
    <row r="15" spans="1:20" ht="9.75">
      <c r="A15" s="125" t="str">
        <f>'t1'!A15</f>
        <v>CAPITANO DI CORVETTA + 13 ANNI</v>
      </c>
      <c r="B15" s="316" t="str">
        <f>'t1'!B15</f>
        <v>0D0567</v>
      </c>
      <c r="C15" s="561">
        <f>'t1'!K15+'t1'!L15</f>
        <v>0</v>
      </c>
      <c r="D15" s="561">
        <f>('t1'!K15+'t1'!L15)-SUM('t3'!C15:F15,'t3'!I15:L15)+SUM('t3'!M15:P15)</f>
        <v>0</v>
      </c>
      <c r="E15" s="562">
        <f>'t12'!C15/12</f>
        <v>0</v>
      </c>
      <c r="F15" s="562" t="str">
        <f>IF($D15&gt;0,(('t11'!C17+'t11'!D17)/$D15)," ")</f>
        <v> </v>
      </c>
      <c r="G15" s="562" t="str">
        <f>IF($D15&gt;0,(SUM('t11'!E17:N17)/$D15)," ")</f>
        <v> </v>
      </c>
      <c r="H15" s="562" t="str">
        <f>IF($D15&gt;0,(SUM('t11'!O17:R17)/$D15)," ")</f>
        <v> </v>
      </c>
      <c r="I15" s="563" t="str">
        <f>IF($E15=0," ",('t12'!D15+'t12'!E15)/$E15)</f>
        <v> </v>
      </c>
      <c r="J15" s="563" t="str">
        <f>IF($E15=0," ",'t12'!F15/$E15)</f>
        <v> </v>
      </c>
      <c r="K15" s="563" t="str">
        <f>IF($E15=0," ",'t12'!G15/$E15)</f>
        <v> </v>
      </c>
      <c r="L15" s="563" t="str">
        <f>IF($E15=0," ",'t12'!H15/$E15)</f>
        <v> </v>
      </c>
      <c r="M15" s="564">
        <f t="shared" si="0"/>
        <v>0</v>
      </c>
      <c r="N15" s="565" t="str">
        <f>IF($E15=0," ",'t12'!I15/$E15)</f>
        <v> </v>
      </c>
      <c r="O15" s="565" t="str">
        <f>IF($E15=0," ",'t12'!J15/$E15)</f>
        <v> </v>
      </c>
      <c r="P15" s="563" t="str">
        <f>IF($E15=0," ",'t13'!U15/$E15)</f>
        <v> </v>
      </c>
      <c r="Q15" s="563" t="str">
        <f>IF($E15=0," ",SUM('t13'!C15:L15)/$E15)</f>
        <v> </v>
      </c>
      <c r="R15" s="563" t="str">
        <f>IF($E15=0," ",(SUM('t13'!M15:R15)+'t13'!T15)/$E15)</f>
        <v> </v>
      </c>
      <c r="S15" s="564">
        <f t="shared" si="1"/>
        <v>0</v>
      </c>
      <c r="T15" s="565" t="str">
        <f>IF($E15=0," ",'t13'!S15/$E15)</f>
        <v> </v>
      </c>
    </row>
    <row r="16" spans="1:20" ht="9.75">
      <c r="A16" s="125" t="str">
        <f>'t1'!A16</f>
        <v>CAPITANO DI FREGATA</v>
      </c>
      <c r="B16" s="316" t="str">
        <f>'t1'!B16</f>
        <v>019343</v>
      </c>
      <c r="C16" s="561">
        <f>'t1'!K16+'t1'!L16</f>
        <v>0</v>
      </c>
      <c r="D16" s="561">
        <f>('t1'!K16+'t1'!L16)-SUM('t3'!C16:F16,'t3'!I16:L16)+SUM('t3'!M16:P16)</f>
        <v>0</v>
      </c>
      <c r="E16" s="562">
        <f>'t12'!C16/12</f>
        <v>0</v>
      </c>
      <c r="F16" s="562" t="str">
        <f>IF($D16&gt;0,(('t11'!C18+'t11'!D18)/$D16)," ")</f>
        <v> </v>
      </c>
      <c r="G16" s="562" t="str">
        <f>IF($D16&gt;0,(SUM('t11'!E18:N18)/$D16)," ")</f>
        <v> </v>
      </c>
      <c r="H16" s="562" t="str">
        <f>IF($D16&gt;0,(SUM('t11'!O18:R18)/$D16)," ")</f>
        <v> </v>
      </c>
      <c r="I16" s="563" t="str">
        <f>IF($E16=0," ",('t12'!D16+'t12'!E16)/$E16)</f>
        <v> </v>
      </c>
      <c r="J16" s="563" t="str">
        <f>IF($E16=0," ",'t12'!F16/$E16)</f>
        <v> </v>
      </c>
      <c r="K16" s="563" t="str">
        <f>IF($E16=0," ",'t12'!G16/$E16)</f>
        <v> </v>
      </c>
      <c r="L16" s="563" t="str">
        <f>IF($E16=0," ",'t12'!H16/$E16)</f>
        <v> </v>
      </c>
      <c r="M16" s="564">
        <f t="shared" si="0"/>
        <v>0</v>
      </c>
      <c r="N16" s="565" t="str">
        <f>IF($E16=0," ",'t12'!I16/$E16)</f>
        <v> </v>
      </c>
      <c r="O16" s="565" t="str">
        <f>IF($E16=0," ",'t12'!J16/$E16)</f>
        <v> </v>
      </c>
      <c r="P16" s="563" t="str">
        <f>IF($E16=0," ",'t13'!U16/$E16)</f>
        <v> </v>
      </c>
      <c r="Q16" s="563" t="str">
        <f>IF($E16=0," ",SUM('t13'!C16:L16)/$E16)</f>
        <v> </v>
      </c>
      <c r="R16" s="563" t="str">
        <f>IF($E16=0," ",(SUM('t13'!M16:R16)+'t13'!T16)/$E16)</f>
        <v> </v>
      </c>
      <c r="S16" s="564">
        <f t="shared" si="1"/>
        <v>0</v>
      </c>
      <c r="T16" s="565" t="str">
        <f>IF($E16=0," ",'t13'!S16/$E16)</f>
        <v> </v>
      </c>
    </row>
    <row r="17" spans="1:25" s="103" customFormat="1" ht="9.75">
      <c r="A17" s="125" t="str">
        <f>'t1'!A17</f>
        <v>CAPITANO DI CORVETTA  CON 3 ANNI NEL GRADO</v>
      </c>
      <c r="B17" s="316" t="str">
        <f>'t1'!B17</f>
        <v>0D0957</v>
      </c>
      <c r="C17" s="561">
        <f>'t1'!K17+'t1'!L17</f>
        <v>0</v>
      </c>
      <c r="D17" s="561">
        <f>('t1'!K17+'t1'!L17)-SUM('t3'!C17:F17,'t3'!I17:L17)+SUM('t3'!M17:P17)</f>
        <v>0</v>
      </c>
      <c r="E17" s="562">
        <f>'t12'!C17/12</f>
        <v>0</v>
      </c>
      <c r="F17" s="562" t="str">
        <f>IF($D17&gt;0,(('t11'!C19+'t11'!D19)/$D17)," ")</f>
        <v> </v>
      </c>
      <c r="G17" s="562" t="str">
        <f>IF($D17&gt;0,(SUM('t11'!E19:N19)/$D17)," ")</f>
        <v> </v>
      </c>
      <c r="H17" s="562" t="str">
        <f>IF($D17&gt;0,(SUM('t11'!O19:R19)/$D17)," ")</f>
        <v> </v>
      </c>
      <c r="I17" s="563" t="str">
        <f>IF($E17=0," ",('t12'!D17+'t12'!E17)/$E17)</f>
        <v> </v>
      </c>
      <c r="J17" s="563" t="str">
        <f>IF($E17=0," ",'t12'!F17/$E17)</f>
        <v> </v>
      </c>
      <c r="K17" s="563" t="str">
        <f>IF($E17=0," ",'t12'!G17/$E17)</f>
        <v> </v>
      </c>
      <c r="L17" s="563" t="str">
        <f>IF($E17=0," ",'t12'!H17/$E17)</f>
        <v> </v>
      </c>
      <c r="M17" s="564">
        <f t="shared" si="0"/>
        <v>0</v>
      </c>
      <c r="N17" s="565" t="str">
        <f>IF($E17=0," ",'t12'!I17/$E17)</f>
        <v> </v>
      </c>
      <c r="O17" s="565" t="str">
        <f>IF($E17=0," ",'t12'!J17/$E17)</f>
        <v> </v>
      </c>
      <c r="P17" s="563" t="str">
        <f>IF($E17=0," ",'t13'!U17/$E17)</f>
        <v> </v>
      </c>
      <c r="Q17" s="563" t="str">
        <f>IF($E17=0," ",SUM('t13'!C17:L17)/$E17)</f>
        <v> </v>
      </c>
      <c r="R17" s="563" t="str">
        <f>IF($E17=0," ",(SUM('t13'!M17:R17)+'t13'!T17)/$E17)</f>
        <v> </v>
      </c>
      <c r="S17" s="564">
        <f t="shared" si="1"/>
        <v>0</v>
      </c>
      <c r="T17" s="565" t="str">
        <f>IF($E17=0," ",'t13'!S17/$E17)</f>
        <v> </v>
      </c>
      <c r="V17"/>
      <c r="W17"/>
      <c r="X17"/>
      <c r="Y17"/>
    </row>
    <row r="18" spans="1:25" s="103" customFormat="1" ht="9.75">
      <c r="A18" s="125" t="str">
        <f>'t1'!A18</f>
        <v>CAPITANO DI CORVETTA</v>
      </c>
      <c r="B18" s="316" t="str">
        <f>'t1'!B18</f>
        <v>019341</v>
      </c>
      <c r="C18" s="561">
        <f>'t1'!K18+'t1'!L18</f>
        <v>0</v>
      </c>
      <c r="D18" s="561">
        <f>('t1'!K18+'t1'!L18)-SUM('t3'!C18:F18,'t3'!I18:L18)+SUM('t3'!M18:P18)</f>
        <v>0</v>
      </c>
      <c r="E18" s="562">
        <f>'t12'!C18/12</f>
        <v>0</v>
      </c>
      <c r="F18" s="562" t="str">
        <f>IF($D18&gt;0,(('t11'!C20+'t11'!D20)/$D18)," ")</f>
        <v> </v>
      </c>
      <c r="G18" s="562" t="str">
        <f>IF($D18&gt;0,(SUM('t11'!E20:N20)/$D18)," ")</f>
        <v> </v>
      </c>
      <c r="H18" s="562" t="str">
        <f>IF($D18&gt;0,(SUM('t11'!O20:R20)/$D18)," ")</f>
        <v> </v>
      </c>
      <c r="I18" s="563" t="str">
        <f>IF($E18=0," ",('t12'!D18+'t12'!E18)/$E18)</f>
        <v> </v>
      </c>
      <c r="J18" s="563" t="str">
        <f>IF($E18=0," ",'t12'!F18/$E18)</f>
        <v> </v>
      </c>
      <c r="K18" s="563" t="str">
        <f>IF($E18=0," ",'t12'!G18/$E18)</f>
        <v> </v>
      </c>
      <c r="L18" s="563" t="str">
        <f>IF($E18=0," ",'t12'!H18/$E18)</f>
        <v> </v>
      </c>
      <c r="M18" s="564">
        <f t="shared" si="0"/>
        <v>0</v>
      </c>
      <c r="N18" s="565" t="str">
        <f>IF($E18=0," ",'t12'!I18/$E18)</f>
        <v> </v>
      </c>
      <c r="O18" s="565" t="str">
        <f>IF($E18=0," ",'t12'!J18/$E18)</f>
        <v> </v>
      </c>
      <c r="P18" s="563" t="str">
        <f>IF($E18=0," ",'t13'!U18/$E18)</f>
        <v> </v>
      </c>
      <c r="Q18" s="563" t="str">
        <f>IF($E18=0," ",SUM('t13'!C18:L18)/$E18)</f>
        <v> </v>
      </c>
      <c r="R18" s="563" t="str">
        <f>IF($E18=0," ",(SUM('t13'!M18:R18)+'t13'!T18)/$E18)</f>
        <v> </v>
      </c>
      <c r="S18" s="564">
        <f t="shared" si="1"/>
        <v>0</v>
      </c>
      <c r="T18" s="565" t="str">
        <f>IF($E18=0," ",'t13'!S18/$E18)</f>
        <v> </v>
      </c>
      <c r="V18"/>
      <c r="W18"/>
      <c r="X18"/>
      <c r="Y18"/>
    </row>
    <row r="19" spans="1:25" s="103" customFormat="1" ht="9.75">
      <c r="A19" s="125" t="str">
        <f>'t1'!A19</f>
        <v>TENENTE DI VASCELLO + 10 ANNI</v>
      </c>
      <c r="B19" s="316" t="str">
        <f>'t1'!B19</f>
        <v>018958</v>
      </c>
      <c r="C19" s="561">
        <f>'t1'!K19+'t1'!L19</f>
        <v>0</v>
      </c>
      <c r="D19" s="561">
        <f>('t1'!K19+'t1'!L19)-SUM('t3'!C19:F19,'t3'!I19:L19)+SUM('t3'!M19:P19)</f>
        <v>0</v>
      </c>
      <c r="E19" s="562">
        <f>'t12'!C19/12</f>
        <v>0</v>
      </c>
      <c r="F19" s="562" t="str">
        <f>IF($D19&gt;0,(('t11'!C21+'t11'!D21)/$D19)," ")</f>
        <v> </v>
      </c>
      <c r="G19" s="562" t="str">
        <f>IF($D19&gt;0,(SUM('t11'!E21:N21)/$D19)," ")</f>
        <v> </v>
      </c>
      <c r="H19" s="562" t="str">
        <f>IF($D19&gt;0,(SUM('t11'!O21:R21)/$D19)," ")</f>
        <v> </v>
      </c>
      <c r="I19" s="563" t="str">
        <f>IF($E19=0," ",('t12'!D19+'t12'!E19)/$E19)</f>
        <v> </v>
      </c>
      <c r="J19" s="563" t="str">
        <f>IF($E19=0," ",'t12'!F19/$E19)</f>
        <v> </v>
      </c>
      <c r="K19" s="563" t="str">
        <f>IF($E19=0," ",'t12'!G19/$E19)</f>
        <v> </v>
      </c>
      <c r="L19" s="563" t="str">
        <f>IF($E19=0," ",'t12'!H19/$E19)</f>
        <v> </v>
      </c>
      <c r="M19" s="564">
        <f t="shared" si="0"/>
        <v>0</v>
      </c>
      <c r="N19" s="565" t="str">
        <f>IF($E19=0," ",'t12'!I19/$E19)</f>
        <v> </v>
      </c>
      <c r="O19" s="565" t="str">
        <f>IF($E19=0," ",'t12'!J19/$E19)</f>
        <v> </v>
      </c>
      <c r="P19" s="563" t="str">
        <f>IF($E19=0," ",'t13'!U19/$E19)</f>
        <v> </v>
      </c>
      <c r="Q19" s="563" t="str">
        <f>IF($E19=0," ",SUM('t13'!C19:L19)/$E19)</f>
        <v> </v>
      </c>
      <c r="R19" s="563" t="str">
        <f>IF($E19=0," ",(SUM('t13'!M19:R19)+'t13'!T19)/$E19)</f>
        <v> </v>
      </c>
      <c r="S19" s="564">
        <f t="shared" si="1"/>
        <v>0</v>
      </c>
      <c r="T19" s="565" t="str">
        <f>IF($E19=0," ",'t13'!S19/$E19)</f>
        <v> </v>
      </c>
      <c r="V19"/>
      <c r="W19"/>
      <c r="X19"/>
      <c r="Y19"/>
    </row>
    <row r="20" spans="1:25" s="103" customFormat="1" ht="9.75">
      <c r="A20" s="125" t="str">
        <f>'t1'!A20</f>
        <v>TENENTE DI VASCELLO</v>
      </c>
      <c r="B20" s="316" t="str">
        <f>'t1'!B20</f>
        <v>018354</v>
      </c>
      <c r="C20" s="561">
        <f>'t1'!K20+'t1'!L20</f>
        <v>0</v>
      </c>
      <c r="D20" s="561">
        <f>('t1'!K20+'t1'!L20)-SUM('t3'!C20:F20,'t3'!I20:L20)+SUM('t3'!M20:P20)</f>
        <v>0</v>
      </c>
      <c r="E20" s="562">
        <f>'t12'!C20/12</f>
        <v>0</v>
      </c>
      <c r="F20" s="562" t="str">
        <f>IF($D20&gt;0,(('t11'!C22+'t11'!D22)/$D20)," ")</f>
        <v> </v>
      </c>
      <c r="G20" s="562" t="str">
        <f>IF($D20&gt;0,(SUM('t11'!E22:N22)/$D20)," ")</f>
        <v> </v>
      </c>
      <c r="H20" s="562" t="str">
        <f>IF($D20&gt;0,(SUM('t11'!O22:R22)/$D20)," ")</f>
        <v> </v>
      </c>
      <c r="I20" s="563" t="str">
        <f>IF($E20=0," ",('t12'!D20+'t12'!E20)/$E20)</f>
        <v> </v>
      </c>
      <c r="J20" s="563" t="str">
        <f>IF($E20=0," ",'t12'!F20/$E20)</f>
        <v> </v>
      </c>
      <c r="K20" s="563" t="str">
        <f>IF($E20=0," ",'t12'!G20/$E20)</f>
        <v> </v>
      </c>
      <c r="L20" s="563" t="str">
        <f>IF($E20=0," ",'t12'!H20/$E20)</f>
        <v> </v>
      </c>
      <c r="M20" s="564">
        <f t="shared" si="0"/>
        <v>0</v>
      </c>
      <c r="N20" s="565" t="str">
        <f>IF($E20=0," ",'t12'!I20/$E20)</f>
        <v> </v>
      </c>
      <c r="O20" s="565" t="str">
        <f>IF($E20=0," ",'t12'!J20/$E20)</f>
        <v> </v>
      </c>
      <c r="P20" s="563" t="str">
        <f>IF($E20=0," ",'t13'!U20/$E20)</f>
        <v> </v>
      </c>
      <c r="Q20" s="563" t="str">
        <f>IF($E20=0," ",SUM('t13'!C20:L20)/$E20)</f>
        <v> </v>
      </c>
      <c r="R20" s="563" t="str">
        <f>IF($E20=0," ",(SUM('t13'!M20:R20)+'t13'!T20)/$E20)</f>
        <v> </v>
      </c>
      <c r="S20" s="564">
        <f t="shared" si="1"/>
        <v>0</v>
      </c>
      <c r="T20" s="565" t="str">
        <f>IF($E20=0," ",'t13'!S20/$E20)</f>
        <v> </v>
      </c>
      <c r="V20"/>
      <c r="W20"/>
      <c r="X20"/>
      <c r="Y20"/>
    </row>
    <row r="21" spans="1:25" s="103" customFormat="1" ht="9.75">
      <c r="A21" s="125" t="str">
        <f>'t1'!A21</f>
        <v>SOTTOTENENTE DI VASCELLO</v>
      </c>
      <c r="B21" s="316" t="str">
        <f>'t1'!B21</f>
        <v>018338</v>
      </c>
      <c r="C21" s="561">
        <f>'t1'!K21+'t1'!L21</f>
        <v>0</v>
      </c>
      <c r="D21" s="561">
        <f>('t1'!K21+'t1'!L21)-SUM('t3'!C21:F21,'t3'!I21:L21)+SUM('t3'!M21:P21)</f>
        <v>0</v>
      </c>
      <c r="E21" s="562">
        <f>'t12'!C21/12</f>
        <v>0</v>
      </c>
      <c r="F21" s="562" t="str">
        <f>IF($D21&gt;0,(('t11'!C23+'t11'!D23)/$D21)," ")</f>
        <v> </v>
      </c>
      <c r="G21" s="562" t="str">
        <f>IF($D21&gt;0,(SUM('t11'!E23:N23)/$D21)," ")</f>
        <v> </v>
      </c>
      <c r="H21" s="562" t="str">
        <f>IF($D21&gt;0,(SUM('t11'!O23:R23)/$D21)," ")</f>
        <v> </v>
      </c>
      <c r="I21" s="563" t="str">
        <f>IF($E21=0," ",('t12'!D21+'t12'!E21)/$E21)</f>
        <v> </v>
      </c>
      <c r="J21" s="563" t="str">
        <f>IF($E21=0," ",'t12'!F21/$E21)</f>
        <v> </v>
      </c>
      <c r="K21" s="563" t="str">
        <f>IF($E21=0," ",'t12'!G21/$E21)</f>
        <v> </v>
      </c>
      <c r="L21" s="563" t="str">
        <f>IF($E21=0," ",'t12'!H21/$E21)</f>
        <v> </v>
      </c>
      <c r="M21" s="564">
        <f t="shared" si="0"/>
        <v>0</v>
      </c>
      <c r="N21" s="565" t="str">
        <f>IF($E21=0," ",'t12'!I21/$E21)</f>
        <v> </v>
      </c>
      <c r="O21" s="565" t="str">
        <f>IF($E21=0," ",'t12'!J21/$E21)</f>
        <v> </v>
      </c>
      <c r="P21" s="563" t="str">
        <f>IF($E21=0," ",'t13'!U21/$E21)</f>
        <v> </v>
      </c>
      <c r="Q21" s="563" t="str">
        <f>IF($E21=0," ",SUM('t13'!C21:L21)/$E21)</f>
        <v> </v>
      </c>
      <c r="R21" s="563" t="str">
        <f>IF($E21=0," ",(SUM('t13'!M21:R21)+'t13'!T21)/$E21)</f>
        <v> </v>
      </c>
      <c r="S21" s="564">
        <f t="shared" si="1"/>
        <v>0</v>
      </c>
      <c r="T21" s="565" t="str">
        <f>IF($E21=0," ",'t13'!S21/$E21)</f>
        <v> </v>
      </c>
      <c r="V21"/>
      <c r="W21"/>
      <c r="X21"/>
      <c r="Y21"/>
    </row>
    <row r="22" spans="1:25" s="103" customFormat="1" ht="9.75">
      <c r="A22" s="125" t="str">
        <f>'t1'!A22</f>
        <v>GUARDIAMARINA</v>
      </c>
      <c r="B22" s="316" t="str">
        <f>'t1'!B22</f>
        <v>017335</v>
      </c>
      <c r="C22" s="561">
        <f>'t1'!K22+'t1'!L22</f>
        <v>0</v>
      </c>
      <c r="D22" s="561">
        <f>('t1'!K22+'t1'!L22)-SUM('t3'!C22:F22,'t3'!I22:L22)+SUM('t3'!M22:P22)</f>
        <v>0</v>
      </c>
      <c r="E22" s="562">
        <f>'t12'!C22/12</f>
        <v>0</v>
      </c>
      <c r="F22" s="562" t="str">
        <f>IF($D22&gt;0,(('t11'!C24+'t11'!D24)/$D22)," ")</f>
        <v> </v>
      </c>
      <c r="G22" s="562" t="str">
        <f>IF($D22&gt;0,(SUM('t11'!E24:N24)/$D22)," ")</f>
        <v> </v>
      </c>
      <c r="H22" s="562" t="str">
        <f>IF($D22&gt;0,(SUM('t11'!O24:R24)/$D22)," ")</f>
        <v> </v>
      </c>
      <c r="I22" s="563" t="str">
        <f>IF($E22=0," ",('t12'!D22+'t12'!E22)/$E22)</f>
        <v> </v>
      </c>
      <c r="J22" s="563" t="str">
        <f>IF($E22=0," ",'t12'!F22/$E22)</f>
        <v> </v>
      </c>
      <c r="K22" s="563" t="str">
        <f>IF($E22=0," ",'t12'!G22/$E22)</f>
        <v> </v>
      </c>
      <c r="L22" s="563" t="str">
        <f>IF($E22=0," ",'t12'!H22/$E22)</f>
        <v> </v>
      </c>
      <c r="M22" s="564">
        <f t="shared" si="0"/>
        <v>0</v>
      </c>
      <c r="N22" s="565" t="str">
        <f>IF($E22=0," ",'t12'!I22/$E22)</f>
        <v> </v>
      </c>
      <c r="O22" s="565" t="str">
        <f>IF($E22=0," ",'t12'!J22/$E22)</f>
        <v> </v>
      </c>
      <c r="P22" s="563" t="str">
        <f>IF($E22=0," ",'t13'!U22/$E22)</f>
        <v> </v>
      </c>
      <c r="Q22" s="563" t="str">
        <f>IF($E22=0," ",SUM('t13'!C22:L22)/$E22)</f>
        <v> </v>
      </c>
      <c r="R22" s="563" t="str">
        <f>IF($E22=0," ",(SUM('t13'!M22:R22)+'t13'!T22)/$E22)</f>
        <v> </v>
      </c>
      <c r="S22" s="564">
        <f t="shared" si="1"/>
        <v>0</v>
      </c>
      <c r="T22" s="565" t="str">
        <f>IF($E22=0," ",'t13'!S22/$E22)</f>
        <v> </v>
      </c>
      <c r="V22"/>
      <c r="W22"/>
      <c r="X22"/>
      <c r="Y22"/>
    </row>
    <row r="23" spans="1:25" s="103" customFormat="1" ht="9.75">
      <c r="A23" s="125" t="str">
        <f>'t1'!A23</f>
        <v>PRIMO LUOGOTENENTE</v>
      </c>
      <c r="B23" s="316" t="str">
        <f>'t1'!B23</f>
        <v>017938</v>
      </c>
      <c r="C23" s="561">
        <f>'t1'!K23+'t1'!L23</f>
        <v>0</v>
      </c>
      <c r="D23" s="561">
        <f>('t1'!K23+'t1'!L23)-SUM('t3'!C23:F23,'t3'!I23:L23)+SUM('t3'!M23:P23)</f>
        <v>0</v>
      </c>
      <c r="E23" s="562">
        <f>'t12'!C23/12</f>
        <v>0</v>
      </c>
      <c r="F23" s="562" t="str">
        <f>IF($D23&gt;0,(('t11'!C25+'t11'!D25)/$D23)," ")</f>
        <v> </v>
      </c>
      <c r="G23" s="562" t="str">
        <f>IF($D23&gt;0,(SUM('t11'!E25:N25)/$D23)," ")</f>
        <v> </v>
      </c>
      <c r="H23" s="562" t="str">
        <f>IF($D23&gt;0,(SUM('t11'!O25:R25)/$D23)," ")</f>
        <v> </v>
      </c>
      <c r="I23" s="563" t="str">
        <f>IF($E23=0," ",('t12'!D23+'t12'!E23)/$E23)</f>
        <v> </v>
      </c>
      <c r="J23" s="563" t="str">
        <f>IF($E23=0," ",'t12'!F23/$E23)</f>
        <v> </v>
      </c>
      <c r="K23" s="563" t="str">
        <f>IF($E23=0," ",'t12'!G23/$E23)</f>
        <v> </v>
      </c>
      <c r="L23" s="563" t="str">
        <f>IF($E23=0," ",'t12'!H23/$E23)</f>
        <v> </v>
      </c>
      <c r="M23" s="564">
        <f t="shared" si="0"/>
        <v>0</v>
      </c>
      <c r="N23" s="565" t="str">
        <f>IF($E23=0," ",'t12'!I23/$E23)</f>
        <v> </v>
      </c>
      <c r="O23" s="565" t="str">
        <f>IF($E23=0," ",'t12'!J23/$E23)</f>
        <v> </v>
      </c>
      <c r="P23" s="563" t="str">
        <f>IF($E23=0," ",'t13'!U23/$E23)</f>
        <v> </v>
      </c>
      <c r="Q23" s="563" t="str">
        <f>IF($E23=0," ",SUM('t13'!C23:L23)/$E23)</f>
        <v> </v>
      </c>
      <c r="R23" s="563" t="str">
        <f>IF($E23=0," ",(SUM('t13'!M23:R23)+'t13'!T23)/$E23)</f>
        <v> </v>
      </c>
      <c r="S23" s="564">
        <f t="shared" si="1"/>
        <v>0</v>
      </c>
      <c r="T23" s="565" t="str">
        <f>IF($E23=0," ",'t13'!S23/$E23)</f>
        <v> </v>
      </c>
      <c r="V23"/>
      <c r="W23"/>
      <c r="X23"/>
      <c r="Y23"/>
    </row>
    <row r="24" spans="1:25" s="103" customFormat="1" ht="9.75">
      <c r="A24" s="125" t="str">
        <f>'t1'!A24</f>
        <v>LUOGOTENENTE</v>
      </c>
      <c r="B24" s="316" t="str">
        <f>'t1'!B24</f>
        <v>017830</v>
      </c>
      <c r="C24" s="561">
        <f>'t1'!K24+'t1'!L24</f>
        <v>0</v>
      </c>
      <c r="D24" s="561">
        <f>('t1'!K24+'t1'!L24)-SUM('t3'!C24:F24,'t3'!I24:L24)+SUM('t3'!M24:P24)</f>
        <v>0</v>
      </c>
      <c r="E24" s="562">
        <f>'t12'!C24/12</f>
        <v>0</v>
      </c>
      <c r="F24" s="562" t="str">
        <f>IF($D24&gt;0,(('t11'!C26+'t11'!D26)/$D24)," ")</f>
        <v> </v>
      </c>
      <c r="G24" s="562" t="str">
        <f>IF($D24&gt;0,(SUM('t11'!E26:N26)/$D24)," ")</f>
        <v> </v>
      </c>
      <c r="H24" s="562" t="str">
        <f>IF($D24&gt;0,(SUM('t11'!O26:R26)/$D24)," ")</f>
        <v> </v>
      </c>
      <c r="I24" s="563" t="str">
        <f>IF($E24=0," ",('t12'!D24+'t12'!E24)/$E24)</f>
        <v> </v>
      </c>
      <c r="J24" s="563" t="str">
        <f>IF($E24=0," ",'t12'!F24/$E24)</f>
        <v> </v>
      </c>
      <c r="K24" s="563" t="str">
        <f>IF($E24=0," ",'t12'!G24/$E24)</f>
        <v> </v>
      </c>
      <c r="L24" s="563" t="str">
        <f>IF($E24=0," ",'t12'!H24/$E24)</f>
        <v> </v>
      </c>
      <c r="M24" s="564">
        <f t="shared" si="0"/>
        <v>0</v>
      </c>
      <c r="N24" s="565" t="str">
        <f>IF($E24=0," ",'t12'!I24/$E24)</f>
        <v> </v>
      </c>
      <c r="O24" s="565" t="str">
        <f>IF($E24=0," ",'t12'!J24/$E24)</f>
        <v> </v>
      </c>
      <c r="P24" s="563" t="str">
        <f>IF($E24=0," ",'t13'!U24/$E24)</f>
        <v> </v>
      </c>
      <c r="Q24" s="563" t="str">
        <f>IF($E24=0," ",SUM('t13'!C24:L24)/$E24)</f>
        <v> </v>
      </c>
      <c r="R24" s="563" t="str">
        <f>IF($E24=0," ",(SUM('t13'!M24:R24)+'t13'!T24)/$E24)</f>
        <v> </v>
      </c>
      <c r="S24" s="564">
        <f t="shared" si="1"/>
        <v>0</v>
      </c>
      <c r="T24" s="565" t="str">
        <f>IF($E24=0," ",'t13'!S24/$E24)</f>
        <v> </v>
      </c>
      <c r="V24"/>
      <c r="W24"/>
      <c r="X24"/>
      <c r="Y24"/>
    </row>
    <row r="25" spans="1:25" s="103" customFormat="1" ht="9.75">
      <c r="A25" s="125" t="str">
        <f>'t1'!A25</f>
        <v>PRIMO MARESCIALLO CON 8 ANNI NEL GRADO</v>
      </c>
      <c r="B25" s="316" t="str">
        <f>'t1'!B25</f>
        <v>017834</v>
      </c>
      <c r="C25" s="561">
        <f>'t1'!K25+'t1'!L25</f>
        <v>0</v>
      </c>
      <c r="D25" s="561">
        <f>('t1'!K25+'t1'!L25)-SUM('t3'!C25:F25,'t3'!I25:L25)+SUM('t3'!M25:P25)</f>
        <v>0</v>
      </c>
      <c r="E25" s="562">
        <f>'t12'!C25/12</f>
        <v>0</v>
      </c>
      <c r="F25" s="562" t="str">
        <f>IF($D25&gt;0,(('t11'!C27+'t11'!D27)/$D25)," ")</f>
        <v> </v>
      </c>
      <c r="G25" s="562" t="str">
        <f>IF($D25&gt;0,(SUM('t11'!E27:N27)/$D25)," ")</f>
        <v> </v>
      </c>
      <c r="H25" s="562" t="str">
        <f>IF($D25&gt;0,(SUM('t11'!O27:R27)/$D25)," ")</f>
        <v> </v>
      </c>
      <c r="I25" s="563" t="str">
        <f>IF($E25=0," ",('t12'!D25+'t12'!E25)/$E25)</f>
        <v> </v>
      </c>
      <c r="J25" s="563" t="str">
        <f>IF($E25=0," ",'t12'!F25/$E25)</f>
        <v> </v>
      </c>
      <c r="K25" s="563" t="str">
        <f>IF($E25=0," ",'t12'!G25/$E25)</f>
        <v> </v>
      </c>
      <c r="L25" s="563" t="str">
        <f>IF($E25=0," ",'t12'!H25/$E25)</f>
        <v> </v>
      </c>
      <c r="M25" s="564">
        <f t="shared" si="0"/>
        <v>0</v>
      </c>
      <c r="N25" s="565" t="str">
        <f>IF($E25=0," ",'t12'!I25/$E25)</f>
        <v> </v>
      </c>
      <c r="O25" s="565" t="str">
        <f>IF($E25=0," ",'t12'!J25/$E25)</f>
        <v> </v>
      </c>
      <c r="P25" s="563" t="str">
        <f>IF($E25=0," ",'t13'!U25/$E25)</f>
        <v> </v>
      </c>
      <c r="Q25" s="563" t="str">
        <f>IF($E25=0," ",SUM('t13'!C25:L25)/$E25)</f>
        <v> </v>
      </c>
      <c r="R25" s="563" t="str">
        <f>IF($E25=0," ",(SUM('t13'!M25:R25)+'t13'!T25)/$E25)</f>
        <v> </v>
      </c>
      <c r="S25" s="564">
        <f t="shared" si="1"/>
        <v>0</v>
      </c>
      <c r="T25" s="565" t="str">
        <f>IF($E25=0," ",'t13'!S25/$E25)</f>
        <v> </v>
      </c>
      <c r="V25"/>
      <c r="W25"/>
      <c r="X25"/>
      <c r="Y25"/>
    </row>
    <row r="26" spans="1:25" s="103" customFormat="1" ht="9.75">
      <c r="A26" s="125" t="str">
        <f>'t1'!A26</f>
        <v>PRIMO MARESCIALLO</v>
      </c>
      <c r="B26" s="316" t="str">
        <f>'t1'!B26</f>
        <v>017556</v>
      </c>
      <c r="C26" s="561">
        <f>'t1'!K26+'t1'!L26</f>
        <v>0</v>
      </c>
      <c r="D26" s="561">
        <f>('t1'!K26+'t1'!L26)-SUM('t3'!C26:F26,'t3'!I26:L26)+SUM('t3'!M26:P26)</f>
        <v>0</v>
      </c>
      <c r="E26" s="562">
        <f>'t12'!C26/12</f>
        <v>0</v>
      </c>
      <c r="F26" s="562" t="str">
        <f>IF($D26&gt;0,(('t11'!C28+'t11'!D28)/$D26)," ")</f>
        <v> </v>
      </c>
      <c r="G26" s="562" t="str">
        <f>IF($D26&gt;0,(SUM('t11'!E28:N28)/$D26)," ")</f>
        <v> </v>
      </c>
      <c r="H26" s="562" t="str">
        <f>IF($D26&gt;0,(SUM('t11'!O28:R28)/$D26)," ")</f>
        <v> </v>
      </c>
      <c r="I26" s="563" t="str">
        <f>IF($E26=0," ",('t12'!D26+'t12'!E26)/$E26)</f>
        <v> </v>
      </c>
      <c r="J26" s="563" t="str">
        <f>IF($E26=0," ",'t12'!F26/$E26)</f>
        <v> </v>
      </c>
      <c r="K26" s="563" t="str">
        <f>IF($E26=0," ",'t12'!G26/$E26)</f>
        <v> </v>
      </c>
      <c r="L26" s="563" t="str">
        <f>IF($E26=0," ",'t12'!H26/$E26)</f>
        <v> </v>
      </c>
      <c r="M26" s="564">
        <f t="shared" si="0"/>
        <v>0</v>
      </c>
      <c r="N26" s="565" t="str">
        <f>IF($E26=0," ",'t12'!I26/$E26)</f>
        <v> </v>
      </c>
      <c r="O26" s="565" t="str">
        <f>IF($E26=0," ",'t12'!J26/$E26)</f>
        <v> </v>
      </c>
      <c r="P26" s="563" t="str">
        <f>IF($E26=0," ",'t13'!U26/$E26)</f>
        <v> </v>
      </c>
      <c r="Q26" s="563" t="str">
        <f>IF($E26=0," ",SUM('t13'!C26:L26)/$E26)</f>
        <v> </v>
      </c>
      <c r="R26" s="563" t="str">
        <f>IF($E26=0," ",(SUM('t13'!M26:R26)+'t13'!T26)/$E26)</f>
        <v> </v>
      </c>
      <c r="S26" s="564">
        <f t="shared" si="1"/>
        <v>0</v>
      </c>
      <c r="T26" s="565" t="str">
        <f>IF($E26=0," ",'t13'!S26/$E26)</f>
        <v> </v>
      </c>
      <c r="V26"/>
      <c r="W26"/>
      <c r="X26"/>
      <c r="Y26"/>
    </row>
    <row r="27" spans="1:25" s="103" customFormat="1" ht="9.75">
      <c r="A27" s="125" t="str">
        <f>'t1'!A27</f>
        <v>CAPO DI I CLASSE CON 10 ANNI</v>
      </c>
      <c r="B27" s="316" t="str">
        <f>'t1'!B27</f>
        <v>016C10</v>
      </c>
      <c r="C27" s="561">
        <f>'t1'!K27+'t1'!L27</f>
        <v>0</v>
      </c>
      <c r="D27" s="561">
        <f>('t1'!K27+'t1'!L27)-SUM('t3'!C27:F27,'t3'!I27:L27)+SUM('t3'!M27:P27)</f>
        <v>0</v>
      </c>
      <c r="E27" s="562">
        <f>'t12'!C27/12</f>
        <v>0</v>
      </c>
      <c r="F27" s="562" t="str">
        <f>IF($D27&gt;0,(('t11'!C29+'t11'!D29)/$D27)," ")</f>
        <v> </v>
      </c>
      <c r="G27" s="562" t="str">
        <f>IF($D27&gt;0,(SUM('t11'!E29:N29)/$D27)," ")</f>
        <v> </v>
      </c>
      <c r="H27" s="562" t="str">
        <f>IF($D27&gt;0,(SUM('t11'!O29:R29)/$D27)," ")</f>
        <v> </v>
      </c>
      <c r="I27" s="563" t="str">
        <f>IF($E27=0," ",('t12'!D27+'t12'!E27)/$E27)</f>
        <v> </v>
      </c>
      <c r="J27" s="563" t="str">
        <f>IF($E27=0," ",'t12'!F27/$E27)</f>
        <v> </v>
      </c>
      <c r="K27" s="563" t="str">
        <f>IF($E27=0," ",'t12'!G27/$E27)</f>
        <v> </v>
      </c>
      <c r="L27" s="563" t="str">
        <f>IF($E27=0," ",'t12'!H27/$E27)</f>
        <v> </v>
      </c>
      <c r="M27" s="564">
        <f t="shared" si="0"/>
        <v>0</v>
      </c>
      <c r="N27" s="565" t="str">
        <f>IF($E27=0," ",'t12'!I27/$E27)</f>
        <v> </v>
      </c>
      <c r="O27" s="565" t="str">
        <f>IF($E27=0," ",'t12'!J27/$E27)</f>
        <v> </v>
      </c>
      <c r="P27" s="563" t="str">
        <f>IF($E27=0," ",'t13'!U27/$E27)</f>
        <v> </v>
      </c>
      <c r="Q27" s="563" t="str">
        <f>IF($E27=0," ",SUM('t13'!C27:L27)/$E27)</f>
        <v> </v>
      </c>
      <c r="R27" s="563" t="str">
        <f>IF($E27=0," ",(SUM('t13'!M27:R27)+'t13'!T27)/$E27)</f>
        <v> </v>
      </c>
      <c r="S27" s="564">
        <f t="shared" si="1"/>
        <v>0</v>
      </c>
      <c r="T27" s="565" t="str">
        <f>IF($E27=0," ",'t13'!S27/$E27)</f>
        <v> </v>
      </c>
      <c r="V27"/>
      <c r="W27"/>
      <c r="X27"/>
      <c r="Y27"/>
    </row>
    <row r="28" spans="1:25" s="103" customFormat="1" ht="9.75">
      <c r="A28" s="125" t="str">
        <f>'t1'!A28</f>
        <v>CAPO DI I CLASSE</v>
      </c>
      <c r="B28" s="316" t="str">
        <f>'t1'!B28</f>
        <v>016332</v>
      </c>
      <c r="C28" s="561">
        <f>'t1'!K28+'t1'!L28</f>
        <v>0</v>
      </c>
      <c r="D28" s="561">
        <f>('t1'!K28+'t1'!L28)-SUM('t3'!C28:F28,'t3'!I28:L28)+SUM('t3'!M28:P28)</f>
        <v>0</v>
      </c>
      <c r="E28" s="562">
        <f>'t12'!C28/12</f>
        <v>0</v>
      </c>
      <c r="F28" s="562" t="str">
        <f>IF($D28&gt;0,(('t11'!C30+'t11'!D30)/$D28)," ")</f>
        <v> </v>
      </c>
      <c r="G28" s="562" t="str">
        <f>IF($D28&gt;0,(SUM('t11'!E30:N30)/$D28)," ")</f>
        <v> </v>
      </c>
      <c r="H28" s="562" t="str">
        <f>IF($D28&gt;0,(SUM('t11'!O30:R30)/$D28)," ")</f>
        <v> </v>
      </c>
      <c r="I28" s="563" t="str">
        <f>IF($E28=0," ",('t12'!D28+'t12'!E28)/$E28)</f>
        <v> </v>
      </c>
      <c r="J28" s="563" t="str">
        <f>IF($E28=0," ",'t12'!F28/$E28)</f>
        <v> </v>
      </c>
      <c r="K28" s="563" t="str">
        <f>IF($E28=0," ",'t12'!G28/$E28)</f>
        <v> </v>
      </c>
      <c r="L28" s="563" t="str">
        <f>IF($E28=0," ",'t12'!H28/$E28)</f>
        <v> </v>
      </c>
      <c r="M28" s="564">
        <f t="shared" si="0"/>
        <v>0</v>
      </c>
      <c r="N28" s="565" t="str">
        <f>IF($E28=0," ",'t12'!I28/$E28)</f>
        <v> </v>
      </c>
      <c r="O28" s="565" t="str">
        <f>IF($E28=0," ",'t12'!J28/$E28)</f>
        <v> </v>
      </c>
      <c r="P28" s="563" t="str">
        <f>IF($E28=0," ",'t13'!U28/$E28)</f>
        <v> </v>
      </c>
      <c r="Q28" s="563" t="str">
        <f>IF($E28=0," ",SUM('t13'!C28:L28)/$E28)</f>
        <v> </v>
      </c>
      <c r="R28" s="563" t="str">
        <f>IF($E28=0," ",(SUM('t13'!M28:R28)+'t13'!T28)/$E28)</f>
        <v> </v>
      </c>
      <c r="S28" s="564">
        <f t="shared" si="1"/>
        <v>0</v>
      </c>
      <c r="T28" s="565" t="str">
        <f>IF($E28=0," ",'t13'!S28/$E28)</f>
        <v> </v>
      </c>
      <c r="V28"/>
      <c r="W28"/>
      <c r="X28"/>
      <c r="Y28"/>
    </row>
    <row r="29" spans="1:25" s="103" customFormat="1" ht="9.75">
      <c r="A29" s="125" t="str">
        <f>'t1'!A29</f>
        <v>CAPO DI II CLASSE</v>
      </c>
      <c r="B29" s="316" t="str">
        <f>'t1'!B29</f>
        <v>015347</v>
      </c>
      <c r="C29" s="561">
        <f>'t1'!K29+'t1'!L29</f>
        <v>0</v>
      </c>
      <c r="D29" s="561">
        <f>('t1'!K29+'t1'!L29)-SUM('t3'!C29:F29,'t3'!I29:L29)+SUM('t3'!M29:P29)</f>
        <v>0</v>
      </c>
      <c r="E29" s="562">
        <f>'t12'!C29/12</f>
        <v>0</v>
      </c>
      <c r="F29" s="562" t="str">
        <f>IF($D29&gt;0,(('t11'!C31+'t11'!D31)/$D29)," ")</f>
        <v> </v>
      </c>
      <c r="G29" s="562" t="str">
        <f>IF($D29&gt;0,(SUM('t11'!E31:N31)/$D29)," ")</f>
        <v> </v>
      </c>
      <c r="H29" s="562" t="str">
        <f>IF($D29&gt;0,(SUM('t11'!O31:R31)/$D29)," ")</f>
        <v> </v>
      </c>
      <c r="I29" s="563" t="str">
        <f>IF($E29=0," ",('t12'!D29+'t12'!E29)/$E29)</f>
        <v> </v>
      </c>
      <c r="J29" s="563" t="str">
        <f>IF($E29=0," ",'t12'!F29/$E29)</f>
        <v> </v>
      </c>
      <c r="K29" s="563" t="str">
        <f>IF($E29=0," ",'t12'!G29/$E29)</f>
        <v> </v>
      </c>
      <c r="L29" s="563" t="str">
        <f>IF($E29=0," ",'t12'!H29/$E29)</f>
        <v> </v>
      </c>
      <c r="M29" s="564">
        <f t="shared" si="0"/>
        <v>0</v>
      </c>
      <c r="N29" s="565" t="str">
        <f>IF($E29=0," ",'t12'!I29/$E29)</f>
        <v> </v>
      </c>
      <c r="O29" s="565" t="str">
        <f>IF($E29=0," ",'t12'!J29/$E29)</f>
        <v> </v>
      </c>
      <c r="P29" s="563" t="str">
        <f>IF($E29=0," ",'t13'!U29/$E29)</f>
        <v> </v>
      </c>
      <c r="Q29" s="563" t="str">
        <f>IF($E29=0," ",SUM('t13'!C29:L29)/$E29)</f>
        <v> </v>
      </c>
      <c r="R29" s="563" t="str">
        <f>IF($E29=0," ",(SUM('t13'!M29:R29)+'t13'!T29)/$E29)</f>
        <v> </v>
      </c>
      <c r="S29" s="564">
        <f t="shared" si="1"/>
        <v>0</v>
      </c>
      <c r="T29" s="565" t="str">
        <f>IF($E29=0," ",'t13'!S29/$E29)</f>
        <v> </v>
      </c>
      <c r="V29"/>
      <c r="W29"/>
      <c r="X29"/>
      <c r="Y29"/>
    </row>
    <row r="30" spans="1:25" s="103" customFormat="1" ht="9.75">
      <c r="A30" s="125" t="str">
        <f>'t1'!A30</f>
        <v>CAPO DI III CLASSE</v>
      </c>
      <c r="B30" s="316" t="str">
        <f>'t1'!B30</f>
        <v>014333</v>
      </c>
      <c r="C30" s="561">
        <f>'t1'!K30+'t1'!L30</f>
        <v>0</v>
      </c>
      <c r="D30" s="561">
        <f>('t1'!K30+'t1'!L30)-SUM('t3'!C30:F30,'t3'!I30:L30)+SUM('t3'!M30:P30)</f>
        <v>0</v>
      </c>
      <c r="E30" s="562">
        <f>'t12'!C30/12</f>
        <v>0</v>
      </c>
      <c r="F30" s="562" t="str">
        <f>IF($D30&gt;0,(('t11'!C32+'t11'!D32)/$D30)," ")</f>
        <v> </v>
      </c>
      <c r="G30" s="562" t="str">
        <f>IF($D30&gt;0,(SUM('t11'!E32:N32)/$D30)," ")</f>
        <v> </v>
      </c>
      <c r="H30" s="562" t="str">
        <f>IF($D30&gt;0,(SUM('t11'!O32:R32)/$D30)," ")</f>
        <v> </v>
      </c>
      <c r="I30" s="563" t="str">
        <f>IF($E30=0," ",('t12'!D30+'t12'!E30)/$E30)</f>
        <v> </v>
      </c>
      <c r="J30" s="563" t="str">
        <f>IF($E30=0," ",'t12'!F30/$E30)</f>
        <v> </v>
      </c>
      <c r="K30" s="563" t="str">
        <f>IF($E30=0," ",'t12'!G30/$E30)</f>
        <v> </v>
      </c>
      <c r="L30" s="563" t="str">
        <f>IF($E30=0," ",'t12'!H30/$E30)</f>
        <v> </v>
      </c>
      <c r="M30" s="564">
        <f t="shared" si="0"/>
        <v>0</v>
      </c>
      <c r="N30" s="565" t="str">
        <f>IF($E30=0," ",'t12'!I30/$E30)</f>
        <v> </v>
      </c>
      <c r="O30" s="565" t="str">
        <f>IF($E30=0," ",'t12'!J30/$E30)</f>
        <v> </v>
      </c>
      <c r="P30" s="563" t="str">
        <f>IF($E30=0," ",'t13'!U30/$E30)</f>
        <v> </v>
      </c>
      <c r="Q30" s="563" t="str">
        <f>IF($E30=0," ",SUM('t13'!C30:L30)/$E30)</f>
        <v> </v>
      </c>
      <c r="R30" s="563" t="str">
        <f>IF($E30=0," ",(SUM('t13'!M30:R30)+'t13'!T30)/$E30)</f>
        <v> </v>
      </c>
      <c r="S30" s="564">
        <f t="shared" si="1"/>
        <v>0</v>
      </c>
      <c r="T30" s="565" t="str">
        <f>IF($E30=0," ",'t13'!S30/$E30)</f>
        <v> </v>
      </c>
      <c r="V30"/>
      <c r="W30"/>
      <c r="X30"/>
      <c r="Y30"/>
    </row>
    <row r="31" spans="1:25" s="103" customFormat="1" ht="9.75">
      <c r="A31" s="125" t="str">
        <f>'t1'!A31</f>
        <v>SECONDO CAPO SCELTO QUALIFICA SPECIALE</v>
      </c>
      <c r="B31" s="316" t="str">
        <f>'t1'!B31</f>
        <v>015959</v>
      </c>
      <c r="C31" s="561">
        <f>'t1'!K31+'t1'!L31</f>
        <v>0</v>
      </c>
      <c r="D31" s="561">
        <f>('t1'!K31+'t1'!L31)-SUM('t3'!C31:F31,'t3'!I31:L31)+SUM('t3'!M31:P31)</f>
        <v>0</v>
      </c>
      <c r="E31" s="562">
        <f>'t12'!C31/12</f>
        <v>0</v>
      </c>
      <c r="F31" s="562" t="str">
        <f>IF($D31&gt;0,(('t11'!C33+'t11'!D33)/$D31)," ")</f>
        <v> </v>
      </c>
      <c r="G31" s="562" t="str">
        <f>IF($D31&gt;0,(SUM('t11'!E33:N33)/$D31)," ")</f>
        <v> </v>
      </c>
      <c r="H31" s="562" t="str">
        <f>IF($D31&gt;0,(SUM('t11'!O33:R33)/$D31)," ")</f>
        <v> </v>
      </c>
      <c r="I31" s="563" t="str">
        <f>IF($E31=0," ",('t12'!D31+'t12'!E31)/$E31)</f>
        <v> </v>
      </c>
      <c r="J31" s="563" t="str">
        <f>IF($E31=0," ",'t12'!F31/$E31)</f>
        <v> </v>
      </c>
      <c r="K31" s="563" t="str">
        <f>IF($E31=0," ",'t12'!G31/$E31)</f>
        <v> </v>
      </c>
      <c r="L31" s="563" t="str">
        <f>IF($E31=0," ",'t12'!H31/$E31)</f>
        <v> </v>
      </c>
      <c r="M31" s="564">
        <f t="shared" si="0"/>
        <v>0</v>
      </c>
      <c r="N31" s="565" t="str">
        <f>IF($E31=0," ",'t12'!I31/$E31)</f>
        <v> </v>
      </c>
      <c r="O31" s="565" t="str">
        <f>IF($E31=0," ",'t12'!J31/$E31)</f>
        <v> </v>
      </c>
      <c r="P31" s="563" t="str">
        <f>IF($E31=0," ",'t13'!U31/$E31)</f>
        <v> </v>
      </c>
      <c r="Q31" s="563" t="str">
        <f>IF($E31=0," ",SUM('t13'!C31:L31)/$E31)</f>
        <v> </v>
      </c>
      <c r="R31" s="563" t="str">
        <f>IF($E31=0," ",(SUM('t13'!M31:R31)+'t13'!T31)/$E31)</f>
        <v> </v>
      </c>
      <c r="S31" s="564">
        <f t="shared" si="1"/>
        <v>0</v>
      </c>
      <c r="T31" s="565" t="str">
        <f>IF($E31=0," ",'t13'!S31/$E31)</f>
        <v> </v>
      </c>
      <c r="V31"/>
      <c r="W31"/>
      <c r="X31"/>
      <c r="Y31"/>
    </row>
    <row r="32" spans="1:25" s="103" customFormat="1" ht="9.75">
      <c r="A32" s="125" t="str">
        <f>'t1'!A32</f>
        <v>SECONDO CAPO SCELTO CON 4 ANNI NEL GRADO</v>
      </c>
      <c r="B32" s="316" t="str">
        <f>'t1'!B32</f>
        <v>013960</v>
      </c>
      <c r="C32" s="561">
        <f>'t1'!K32+'t1'!L32</f>
        <v>0</v>
      </c>
      <c r="D32" s="561">
        <f>('t1'!K32+'t1'!L32)-SUM('t3'!C32:F32,'t3'!I32:L32)+SUM('t3'!M32:P32)</f>
        <v>0</v>
      </c>
      <c r="E32" s="562">
        <f>'t12'!C32/12</f>
        <v>0</v>
      </c>
      <c r="F32" s="562" t="str">
        <f>IF($D32&gt;0,(('t11'!C34+'t11'!D34)/$D32)," ")</f>
        <v> </v>
      </c>
      <c r="G32" s="562" t="str">
        <f>IF($D32&gt;0,(SUM('t11'!E34:N34)/$D32)," ")</f>
        <v> </v>
      </c>
      <c r="H32" s="562" t="str">
        <f>IF($D32&gt;0,(SUM('t11'!O34:R34)/$D32)," ")</f>
        <v> </v>
      </c>
      <c r="I32" s="563" t="str">
        <f>IF($E32=0," ",('t12'!D32+'t12'!E32)/$E32)</f>
        <v> </v>
      </c>
      <c r="J32" s="563" t="str">
        <f>IF($E32=0," ",'t12'!F32/$E32)</f>
        <v> </v>
      </c>
      <c r="K32" s="563" t="str">
        <f>IF($E32=0," ",'t12'!G32/$E32)</f>
        <v> </v>
      </c>
      <c r="L32" s="563" t="str">
        <f>IF($E32=0," ",'t12'!H32/$E32)</f>
        <v> </v>
      </c>
      <c r="M32" s="564">
        <f t="shared" si="0"/>
        <v>0</v>
      </c>
      <c r="N32" s="565" t="str">
        <f>IF($E32=0," ",'t12'!I32/$E32)</f>
        <v> </v>
      </c>
      <c r="O32" s="565" t="str">
        <f>IF($E32=0," ",'t12'!J32/$E32)</f>
        <v> </v>
      </c>
      <c r="P32" s="563" t="str">
        <f>IF($E32=0," ",'t13'!U32/$E32)</f>
        <v> </v>
      </c>
      <c r="Q32" s="563" t="str">
        <f>IF($E32=0," ",SUM('t13'!C32:L32)/$E32)</f>
        <v> </v>
      </c>
      <c r="R32" s="563" t="str">
        <f>IF($E32=0," ",(SUM('t13'!M32:R32)+'t13'!T32)/$E32)</f>
        <v> </v>
      </c>
      <c r="S32" s="564">
        <f t="shared" si="1"/>
        <v>0</v>
      </c>
      <c r="T32" s="565" t="str">
        <f>IF($E32=0," ",'t13'!S32/$E32)</f>
        <v> </v>
      </c>
      <c r="V32"/>
      <c r="W32"/>
      <c r="X32"/>
      <c r="Y32"/>
    </row>
    <row r="33" spans="1:25" s="103" customFormat="1" ht="9.75">
      <c r="A33" s="125" t="str">
        <f>'t1'!A33</f>
        <v>SECONDO CAPO SCELTO</v>
      </c>
      <c r="B33" s="316" t="str">
        <f>'t1'!B33</f>
        <v>015350</v>
      </c>
      <c r="C33" s="561">
        <f>'t1'!K33+'t1'!L33</f>
        <v>0</v>
      </c>
      <c r="D33" s="561">
        <f>('t1'!K33+'t1'!L33)-SUM('t3'!C33:F33,'t3'!I33:L33)+SUM('t3'!M33:P33)</f>
        <v>0</v>
      </c>
      <c r="E33" s="562">
        <f>'t12'!C33/12</f>
        <v>0</v>
      </c>
      <c r="F33" s="562" t="str">
        <f>IF($D33&gt;0,(('t11'!C35+'t11'!D35)/$D33)," ")</f>
        <v> </v>
      </c>
      <c r="G33" s="562" t="str">
        <f>IF($D33&gt;0,(SUM('t11'!E35:N35)/$D33)," ")</f>
        <v> </v>
      </c>
      <c r="H33" s="562" t="str">
        <f>IF($D33&gt;0,(SUM('t11'!O35:R35)/$D33)," ")</f>
        <v> </v>
      </c>
      <c r="I33" s="563" t="str">
        <f>IF($E33=0," ",('t12'!D33+'t12'!E33)/$E33)</f>
        <v> </v>
      </c>
      <c r="J33" s="563" t="str">
        <f>IF($E33=0," ",'t12'!F33/$E33)</f>
        <v> </v>
      </c>
      <c r="K33" s="563" t="str">
        <f>IF($E33=0," ",'t12'!G33/$E33)</f>
        <v> </v>
      </c>
      <c r="L33" s="563" t="str">
        <f>IF($E33=0," ",'t12'!H33/$E33)</f>
        <v> </v>
      </c>
      <c r="M33" s="564">
        <f t="shared" si="0"/>
        <v>0</v>
      </c>
      <c r="N33" s="565" t="str">
        <f>IF($E33=0," ",'t12'!I33/$E33)</f>
        <v> </v>
      </c>
      <c r="O33" s="565" t="str">
        <f>IF($E33=0," ",'t12'!J33/$E33)</f>
        <v> </v>
      </c>
      <c r="P33" s="563" t="str">
        <f>IF($E33=0," ",'t13'!U33/$E33)</f>
        <v> </v>
      </c>
      <c r="Q33" s="563" t="str">
        <f>IF($E33=0," ",SUM('t13'!C33:L33)/$E33)</f>
        <v> </v>
      </c>
      <c r="R33" s="563" t="str">
        <f>IF($E33=0," ",(SUM('t13'!M33:R33)+'t13'!T33)/$E33)</f>
        <v> </v>
      </c>
      <c r="S33" s="564">
        <f t="shared" si="1"/>
        <v>0</v>
      </c>
      <c r="T33" s="565" t="str">
        <f>IF($E33=0," ",'t13'!S33/$E33)</f>
        <v> </v>
      </c>
      <c r="V33"/>
      <c r="W33"/>
      <c r="X33"/>
      <c r="Y33"/>
    </row>
    <row r="34" spans="1:25" s="103" customFormat="1" ht="9.75">
      <c r="A34" s="125" t="str">
        <f>'t1'!A34</f>
        <v>SECONDO CAPO</v>
      </c>
      <c r="B34" s="316" t="str">
        <f>'t1'!B34</f>
        <v>014349</v>
      </c>
      <c r="C34" s="561">
        <f>'t1'!K34+'t1'!L34</f>
        <v>0</v>
      </c>
      <c r="D34" s="561">
        <f>('t1'!K34+'t1'!L34)-SUM('t3'!C34:F34,'t3'!I34:L34)+SUM('t3'!M34:P34)</f>
        <v>0</v>
      </c>
      <c r="E34" s="562">
        <f>'t12'!C34/12</f>
        <v>0</v>
      </c>
      <c r="F34" s="562" t="str">
        <f>IF($D34&gt;0,(('t11'!C36+'t11'!D36)/$D34)," ")</f>
        <v> </v>
      </c>
      <c r="G34" s="562" t="str">
        <f>IF($D34&gt;0,(SUM('t11'!E36:N36)/$D34)," ")</f>
        <v> </v>
      </c>
      <c r="H34" s="562" t="str">
        <f>IF($D34&gt;0,(SUM('t11'!O36:R36)/$D34)," ")</f>
        <v> </v>
      </c>
      <c r="I34" s="563" t="str">
        <f>IF($E34=0," ",('t12'!D34+'t12'!E34)/$E34)</f>
        <v> </v>
      </c>
      <c r="J34" s="563" t="str">
        <f>IF($E34=0," ",'t12'!F34/$E34)</f>
        <v> </v>
      </c>
      <c r="K34" s="563" t="str">
        <f>IF($E34=0," ",'t12'!G34/$E34)</f>
        <v> </v>
      </c>
      <c r="L34" s="563" t="str">
        <f>IF($E34=0," ",'t12'!H34/$E34)</f>
        <v> </v>
      </c>
      <c r="M34" s="564">
        <f t="shared" si="0"/>
        <v>0</v>
      </c>
      <c r="N34" s="565" t="str">
        <f>IF($E34=0," ",'t12'!I34/$E34)</f>
        <v> </v>
      </c>
      <c r="O34" s="565" t="str">
        <f>IF($E34=0," ",'t12'!J34/$E34)</f>
        <v> </v>
      </c>
      <c r="P34" s="563" t="str">
        <f>IF($E34=0," ",'t13'!U34/$E34)</f>
        <v> </v>
      </c>
      <c r="Q34" s="563" t="str">
        <f>IF($E34=0," ",SUM('t13'!C34:L34)/$E34)</f>
        <v> </v>
      </c>
      <c r="R34" s="563" t="str">
        <f>IF($E34=0," ",(SUM('t13'!M34:R34)+'t13'!T34)/$E34)</f>
        <v> </v>
      </c>
      <c r="S34" s="564">
        <f t="shared" si="1"/>
        <v>0</v>
      </c>
      <c r="T34" s="565" t="str">
        <f>IF($E34=0," ",'t13'!S34/$E34)</f>
        <v> </v>
      </c>
      <c r="V34"/>
      <c r="W34"/>
      <c r="X34"/>
      <c r="Y34"/>
    </row>
    <row r="35" spans="1:25" s="103" customFormat="1" ht="9.75">
      <c r="A35" s="125" t="str">
        <f>'t1'!A35</f>
        <v>SERGENTE</v>
      </c>
      <c r="B35" s="316" t="str">
        <f>'t1'!B35</f>
        <v>014308</v>
      </c>
      <c r="C35" s="561">
        <f>'t1'!K35+'t1'!L35</f>
        <v>0</v>
      </c>
      <c r="D35" s="561">
        <f>('t1'!K35+'t1'!L35)-SUM('t3'!C35:F35,'t3'!I35:L35)+SUM('t3'!M35:P35)</f>
        <v>0</v>
      </c>
      <c r="E35" s="562">
        <f>'t12'!C35/12</f>
        <v>0</v>
      </c>
      <c r="F35" s="562" t="str">
        <f>IF($D35&gt;0,(('t11'!C37+'t11'!D37)/$D35)," ")</f>
        <v> </v>
      </c>
      <c r="G35" s="562" t="str">
        <f>IF($D35&gt;0,(SUM('t11'!E37:N37)/$D35)," ")</f>
        <v> </v>
      </c>
      <c r="H35" s="562" t="str">
        <f>IF($D35&gt;0,(SUM('t11'!O37:R37)/$D35)," ")</f>
        <v> </v>
      </c>
      <c r="I35" s="563" t="str">
        <f>IF($E35=0," ",('t12'!D35+'t12'!E35)/$E35)</f>
        <v> </v>
      </c>
      <c r="J35" s="563" t="str">
        <f>IF($E35=0," ",'t12'!F35/$E35)</f>
        <v> </v>
      </c>
      <c r="K35" s="563" t="str">
        <f>IF($E35=0," ",'t12'!G35/$E35)</f>
        <v> </v>
      </c>
      <c r="L35" s="563" t="str">
        <f>IF($E35=0," ",'t12'!H35/$E35)</f>
        <v> </v>
      </c>
      <c r="M35" s="564">
        <f t="shared" si="0"/>
        <v>0</v>
      </c>
      <c r="N35" s="565" t="str">
        <f>IF($E35=0," ",'t12'!I35/$E35)</f>
        <v> </v>
      </c>
      <c r="O35" s="565" t="str">
        <f>IF($E35=0," ",'t12'!J35/$E35)</f>
        <v> </v>
      </c>
      <c r="P35" s="563" t="str">
        <f>IF($E35=0," ",'t13'!U35/$E35)</f>
        <v> </v>
      </c>
      <c r="Q35" s="563" t="str">
        <f>IF($E35=0," ",SUM('t13'!C35:L35)/$E35)</f>
        <v> </v>
      </c>
      <c r="R35" s="563" t="str">
        <f>IF($E35=0," ",(SUM('t13'!M35:R35)+'t13'!T35)/$E35)</f>
        <v> </v>
      </c>
      <c r="S35" s="564">
        <f t="shared" si="1"/>
        <v>0</v>
      </c>
      <c r="T35" s="565" t="str">
        <f>IF($E35=0," ",'t13'!S35/$E35)</f>
        <v> </v>
      </c>
      <c r="V35"/>
      <c r="W35"/>
      <c r="X35"/>
      <c r="Y35"/>
    </row>
    <row r="36" spans="1:25" s="103" customFormat="1" ht="9.75">
      <c r="A36" s="125" t="str">
        <f>'t1'!A36</f>
        <v>SOTTOCAPO DI 1^ CLASSE SCELTO QUALIFICA SPECIALE</v>
      </c>
      <c r="B36" s="316" t="str">
        <f>'t1'!B36</f>
        <v>013961</v>
      </c>
      <c r="C36" s="561">
        <f>'t1'!K36+'t1'!L36</f>
        <v>0</v>
      </c>
      <c r="D36" s="561">
        <f>('t1'!K36+'t1'!L36)-SUM('t3'!C36:F36,'t3'!I36:L36)+SUM('t3'!M36:P36)</f>
        <v>0</v>
      </c>
      <c r="E36" s="562">
        <f>'t12'!C36/12</f>
        <v>0</v>
      </c>
      <c r="F36" s="562" t="str">
        <f>IF($D36&gt;0,(('t11'!C38+'t11'!D38)/$D36)," ")</f>
        <v> </v>
      </c>
      <c r="G36" s="562" t="str">
        <f>IF($D36&gt;0,(SUM('t11'!E38:N38)/$D36)," ")</f>
        <v> </v>
      </c>
      <c r="H36" s="562" t="str">
        <f>IF($D36&gt;0,(SUM('t11'!O38:R38)/$D36)," ")</f>
        <v> </v>
      </c>
      <c r="I36" s="563" t="str">
        <f>IF($E36=0," ",('t12'!D36+'t12'!E36)/$E36)</f>
        <v> </v>
      </c>
      <c r="J36" s="563" t="str">
        <f>IF($E36=0," ",'t12'!F36/$E36)</f>
        <v> </v>
      </c>
      <c r="K36" s="563" t="str">
        <f>IF($E36=0," ",'t12'!G36/$E36)</f>
        <v> </v>
      </c>
      <c r="L36" s="563" t="str">
        <f>IF($E36=0," ",'t12'!H36/$E36)</f>
        <v> </v>
      </c>
      <c r="M36" s="564">
        <f t="shared" si="0"/>
        <v>0</v>
      </c>
      <c r="N36" s="565" t="str">
        <f>IF($E36=0," ",'t12'!I36/$E36)</f>
        <v> </v>
      </c>
      <c r="O36" s="565" t="str">
        <f>IF($E36=0," ",'t12'!J36/$E36)</f>
        <v> </v>
      </c>
      <c r="P36" s="563" t="str">
        <f>IF($E36=0," ",'t13'!U36/$E36)</f>
        <v> </v>
      </c>
      <c r="Q36" s="563" t="str">
        <f>IF($E36=0," ",SUM('t13'!C36:L36)/$E36)</f>
        <v> </v>
      </c>
      <c r="R36" s="563" t="str">
        <f>IF($E36=0," ",(SUM('t13'!M36:R36)+'t13'!T36)/$E36)</f>
        <v> </v>
      </c>
      <c r="S36" s="564">
        <f t="shared" si="1"/>
        <v>0</v>
      </c>
      <c r="T36" s="565" t="str">
        <f>IF($E36=0," ",'t13'!S36/$E36)</f>
        <v> </v>
      </c>
      <c r="V36"/>
      <c r="W36"/>
      <c r="X36"/>
      <c r="Y36"/>
    </row>
    <row r="37" spans="1:25" s="103" customFormat="1" ht="9.75">
      <c r="A37" s="125" t="str">
        <f>'t1'!A37</f>
        <v>SOTTOCAPO DI 1^ CLASSE SCELTO CON 5 ANNI NEL GRADO</v>
      </c>
      <c r="B37" s="316" t="str">
        <f>'t1'!B37</f>
        <v>013962</v>
      </c>
      <c r="C37" s="561">
        <f>'t1'!K37+'t1'!L37</f>
        <v>0</v>
      </c>
      <c r="D37" s="561">
        <f>('t1'!K37+'t1'!L37)-SUM('t3'!C37:F37,'t3'!I37:L37)+SUM('t3'!M37:P37)</f>
        <v>0</v>
      </c>
      <c r="E37" s="562">
        <f>'t12'!C37/12</f>
        <v>0</v>
      </c>
      <c r="F37" s="562" t="str">
        <f>IF($D37&gt;0,(('t11'!C39+'t11'!D39)/$D37)," ")</f>
        <v> </v>
      </c>
      <c r="G37" s="562" t="str">
        <f>IF($D37&gt;0,(SUM('t11'!E39:N39)/$D37)," ")</f>
        <v> </v>
      </c>
      <c r="H37" s="562" t="str">
        <f>IF($D37&gt;0,(SUM('t11'!O39:R39)/$D37)," ")</f>
        <v> </v>
      </c>
      <c r="I37" s="563" t="str">
        <f>IF($E37=0," ",('t12'!D37+'t12'!E37)/$E37)</f>
        <v> </v>
      </c>
      <c r="J37" s="563" t="str">
        <f>IF($E37=0," ",'t12'!F37/$E37)</f>
        <v> </v>
      </c>
      <c r="K37" s="563" t="str">
        <f>IF($E37=0," ",'t12'!G37/$E37)</f>
        <v> </v>
      </c>
      <c r="L37" s="563" t="str">
        <f>IF($E37=0," ",'t12'!H37/$E37)</f>
        <v> </v>
      </c>
      <c r="M37" s="564">
        <f t="shared" si="0"/>
        <v>0</v>
      </c>
      <c r="N37" s="565" t="str">
        <f>IF($E37=0," ",'t12'!I37/$E37)</f>
        <v> </v>
      </c>
      <c r="O37" s="565" t="str">
        <f>IF($E37=0," ",'t12'!J37/$E37)</f>
        <v> </v>
      </c>
      <c r="P37" s="563" t="str">
        <f>IF($E37=0," ",'t13'!U37/$E37)</f>
        <v> </v>
      </c>
      <c r="Q37" s="563" t="str">
        <f>IF($E37=0," ",SUM('t13'!C37:L37)/$E37)</f>
        <v> </v>
      </c>
      <c r="R37" s="563" t="str">
        <f>IF($E37=0," ",(SUM('t13'!M37:R37)+'t13'!T37)/$E37)</f>
        <v> </v>
      </c>
      <c r="S37" s="564">
        <f t="shared" si="1"/>
        <v>0</v>
      </c>
      <c r="T37" s="565" t="str">
        <f>IF($E37=0," ",'t13'!S37/$E37)</f>
        <v> </v>
      </c>
      <c r="V37"/>
      <c r="W37"/>
      <c r="X37"/>
      <c r="Y37"/>
    </row>
    <row r="38" spans="1:25" s="103" customFormat="1" ht="9.75">
      <c r="A38" s="125" t="str">
        <f>'t1'!A38</f>
        <v>SOTTOCAPO DI I CLASSE SCELTO</v>
      </c>
      <c r="B38" s="316" t="str">
        <f>'t1'!B38</f>
        <v>013337</v>
      </c>
      <c r="C38" s="561">
        <f>'t1'!K38+'t1'!L38</f>
        <v>0</v>
      </c>
      <c r="D38" s="561">
        <f>('t1'!K38+'t1'!L38)-SUM('t3'!C38:F38,'t3'!I38:L38)+SUM('t3'!M38:P38)</f>
        <v>0</v>
      </c>
      <c r="E38" s="562">
        <f>'t12'!C38/12</f>
        <v>0</v>
      </c>
      <c r="F38" s="562" t="str">
        <f>IF($D38&gt;0,(('t11'!C40+'t11'!D40)/$D38)," ")</f>
        <v> </v>
      </c>
      <c r="G38" s="562" t="str">
        <f>IF($D38&gt;0,(SUM('t11'!E40:N40)/$D38)," ")</f>
        <v> </v>
      </c>
      <c r="H38" s="562" t="str">
        <f>IF($D38&gt;0,(SUM('t11'!O40:R40)/$D38)," ")</f>
        <v> </v>
      </c>
      <c r="I38" s="563" t="str">
        <f>IF($E38=0," ",('t12'!D38+'t12'!E38)/$E38)</f>
        <v> </v>
      </c>
      <c r="J38" s="563" t="str">
        <f>IF($E38=0," ",'t12'!F38/$E38)</f>
        <v> </v>
      </c>
      <c r="K38" s="563" t="str">
        <f>IF($E38=0," ",'t12'!G38/$E38)</f>
        <v> </v>
      </c>
      <c r="L38" s="563" t="str">
        <f>IF($E38=0," ",'t12'!H38/$E38)</f>
        <v> </v>
      </c>
      <c r="M38" s="564">
        <f t="shared" si="0"/>
        <v>0</v>
      </c>
      <c r="N38" s="565" t="str">
        <f>IF($E38=0," ",'t12'!I38/$E38)</f>
        <v> </v>
      </c>
      <c r="O38" s="565" t="str">
        <f>IF($E38=0," ",'t12'!J38/$E38)</f>
        <v> </v>
      </c>
      <c r="P38" s="563" t="str">
        <f>IF($E38=0," ",'t13'!U38/$E38)</f>
        <v> </v>
      </c>
      <c r="Q38" s="563" t="str">
        <f>IF($E38=0," ",SUM('t13'!C38:L38)/$E38)</f>
        <v> </v>
      </c>
      <c r="R38" s="563" t="str">
        <f>IF($E38=0," ",(SUM('t13'!M38:R38)+'t13'!T38)/$E38)</f>
        <v> </v>
      </c>
      <c r="S38" s="564">
        <f t="shared" si="1"/>
        <v>0</v>
      </c>
      <c r="T38" s="565" t="str">
        <f>IF($E38=0," ",'t13'!S38/$E38)</f>
        <v> </v>
      </c>
      <c r="V38"/>
      <c r="W38"/>
      <c r="X38"/>
      <c r="Y38"/>
    </row>
    <row r="39" spans="1:25" s="103" customFormat="1" ht="9.75">
      <c r="A39" s="125" t="str">
        <f>'t1'!A39</f>
        <v>SOTTOCAPO DI I CLASSE</v>
      </c>
      <c r="B39" s="316" t="str">
        <f>'t1'!B39</f>
        <v>013351</v>
      </c>
      <c r="C39" s="561">
        <f>'t1'!K39+'t1'!L39</f>
        <v>0</v>
      </c>
      <c r="D39" s="561">
        <f>('t1'!K39+'t1'!L39)-SUM('t3'!C39:F39,'t3'!I39:L39)+SUM('t3'!M39:P39)</f>
        <v>0</v>
      </c>
      <c r="E39" s="562">
        <f>'t12'!C39/12</f>
        <v>0</v>
      </c>
      <c r="F39" s="562" t="str">
        <f>IF($D39&gt;0,(('t11'!C41+'t11'!D41)/$D39)," ")</f>
        <v> </v>
      </c>
      <c r="G39" s="562" t="str">
        <f>IF($D39&gt;0,(SUM('t11'!E41:N41)/$D39)," ")</f>
        <v> </v>
      </c>
      <c r="H39" s="562" t="str">
        <f>IF($D39&gt;0,(SUM('t11'!O41:R41)/$D39)," ")</f>
        <v> </v>
      </c>
      <c r="I39" s="563" t="str">
        <f>IF($E39=0," ",('t12'!D39+'t12'!E39)/$E39)</f>
        <v> </v>
      </c>
      <c r="J39" s="563" t="str">
        <f>IF($E39=0," ",'t12'!F39/$E39)</f>
        <v> </v>
      </c>
      <c r="K39" s="563" t="str">
        <f>IF($E39=0," ",'t12'!G39/$E39)</f>
        <v> </v>
      </c>
      <c r="L39" s="563" t="str">
        <f>IF($E39=0," ",'t12'!H39/$E39)</f>
        <v> </v>
      </c>
      <c r="M39" s="564">
        <f t="shared" si="0"/>
        <v>0</v>
      </c>
      <c r="N39" s="565" t="str">
        <f>IF($E39=0," ",'t12'!I39/$E39)</f>
        <v> </v>
      </c>
      <c r="O39" s="565" t="str">
        <f>IF($E39=0," ",'t12'!J39/$E39)</f>
        <v> </v>
      </c>
      <c r="P39" s="563" t="str">
        <f>IF($E39=0," ",'t13'!U39/$E39)</f>
        <v> </v>
      </c>
      <c r="Q39" s="563" t="str">
        <f>IF($E39=0," ",SUM('t13'!C39:L39)/$E39)</f>
        <v> </v>
      </c>
      <c r="R39" s="563" t="str">
        <f>IF($E39=0," ",(SUM('t13'!M39:R39)+'t13'!T39)/$E39)</f>
        <v> </v>
      </c>
      <c r="S39" s="564">
        <f t="shared" si="1"/>
        <v>0</v>
      </c>
      <c r="T39" s="565" t="str">
        <f>IF($E39=0," ",'t13'!S39/$E39)</f>
        <v> </v>
      </c>
      <c r="V39"/>
      <c r="W39"/>
      <c r="X39"/>
      <c r="Y39"/>
    </row>
    <row r="40" spans="1:25" s="103" customFormat="1" ht="9.75">
      <c r="A40" s="125" t="str">
        <f>'t1'!A40</f>
        <v>SOTTOCAPO DI II CLASSE</v>
      </c>
      <c r="B40" s="316" t="str">
        <f>'t1'!B40</f>
        <v>013352</v>
      </c>
      <c r="C40" s="561">
        <f>'t1'!K40+'t1'!L40</f>
        <v>0</v>
      </c>
      <c r="D40" s="561">
        <f>('t1'!K40+'t1'!L40)-SUM('t3'!C40:F40,'t3'!I40:L40)+SUM('t3'!M40:P40)</f>
        <v>0</v>
      </c>
      <c r="E40" s="562">
        <f>'t12'!C40/12</f>
        <v>0</v>
      </c>
      <c r="F40" s="562" t="str">
        <f>IF($D40&gt;0,(('t11'!C42+'t11'!D42)/$D40)," ")</f>
        <v> </v>
      </c>
      <c r="G40" s="562" t="str">
        <f>IF($D40&gt;0,(SUM('t11'!E42:N42)/$D40)," ")</f>
        <v> </v>
      </c>
      <c r="H40" s="562" t="str">
        <f>IF($D40&gt;0,(SUM('t11'!O42:R42)/$D40)," ")</f>
        <v> </v>
      </c>
      <c r="I40" s="563" t="str">
        <f>IF($E40=0," ",('t12'!D40+'t12'!E40)/$E40)</f>
        <v> </v>
      </c>
      <c r="J40" s="563" t="str">
        <f>IF($E40=0," ",'t12'!F40/$E40)</f>
        <v> </v>
      </c>
      <c r="K40" s="563" t="str">
        <f>IF($E40=0," ",'t12'!G40/$E40)</f>
        <v> </v>
      </c>
      <c r="L40" s="563" t="str">
        <f>IF($E40=0," ",'t12'!H40/$E40)</f>
        <v> </v>
      </c>
      <c r="M40" s="564">
        <f t="shared" si="0"/>
        <v>0</v>
      </c>
      <c r="N40" s="565" t="str">
        <f>IF($E40=0," ",'t12'!I40/$E40)</f>
        <v> </v>
      </c>
      <c r="O40" s="565" t="str">
        <f>IF($E40=0," ",'t12'!J40/$E40)</f>
        <v> </v>
      </c>
      <c r="P40" s="563" t="str">
        <f>IF($E40=0," ",'t13'!U40/$E40)</f>
        <v> </v>
      </c>
      <c r="Q40" s="563" t="str">
        <f>IF($E40=0," ",SUM('t13'!C40:L40)/$E40)</f>
        <v> </v>
      </c>
      <c r="R40" s="563" t="str">
        <f>IF($E40=0," ",(SUM('t13'!M40:R40)+'t13'!T40)/$E40)</f>
        <v> </v>
      </c>
      <c r="S40" s="564">
        <f t="shared" si="1"/>
        <v>0</v>
      </c>
      <c r="T40" s="565" t="str">
        <f>IF($E40=0," ",'t13'!S40/$E40)</f>
        <v> </v>
      </c>
      <c r="V40"/>
      <c r="W40"/>
      <c r="X40"/>
      <c r="Y40"/>
    </row>
    <row r="41" spans="1:25" s="103" customFormat="1" ht="9.75">
      <c r="A41" s="125" t="str">
        <f>'t1'!A41</f>
        <v>SOTTOCAPO DI III CLASSE</v>
      </c>
      <c r="B41" s="316" t="str">
        <f>'t1'!B41</f>
        <v>013353</v>
      </c>
      <c r="C41" s="561">
        <f>'t1'!K41+'t1'!L41</f>
        <v>0</v>
      </c>
      <c r="D41" s="561">
        <f>('t1'!K41+'t1'!L41)-SUM('t3'!C41:F41,'t3'!I41:L41)+SUM('t3'!M41:P41)</f>
        <v>0</v>
      </c>
      <c r="E41" s="562">
        <f>'t12'!C41/12</f>
        <v>0</v>
      </c>
      <c r="F41" s="562" t="str">
        <f>IF($D41&gt;0,(('t11'!C43+'t11'!D43)/$D41)," ")</f>
        <v> </v>
      </c>
      <c r="G41" s="562" t="str">
        <f>IF($D41&gt;0,(SUM('t11'!E43:N43)/$D41)," ")</f>
        <v> </v>
      </c>
      <c r="H41" s="562" t="str">
        <f>IF($D41&gt;0,(SUM('t11'!O43:R43)/$D41)," ")</f>
        <v> </v>
      </c>
      <c r="I41" s="563" t="str">
        <f>IF($E41=0," ",('t12'!D41+'t12'!E41)/$E41)</f>
        <v> </v>
      </c>
      <c r="J41" s="563" t="str">
        <f>IF($E41=0," ",'t12'!F41/$E41)</f>
        <v> </v>
      </c>
      <c r="K41" s="563" t="str">
        <f>IF($E41=0," ",'t12'!G41/$E41)</f>
        <v> </v>
      </c>
      <c r="L41" s="563" t="str">
        <f>IF($E41=0," ",'t12'!H41/$E41)</f>
        <v> </v>
      </c>
      <c r="M41" s="564">
        <f t="shared" si="0"/>
        <v>0</v>
      </c>
      <c r="N41" s="565" t="str">
        <f>IF($E41=0," ",'t12'!I41/$E41)</f>
        <v> </v>
      </c>
      <c r="O41" s="565" t="str">
        <f>IF($E41=0," ",'t12'!J41/$E41)</f>
        <v> </v>
      </c>
      <c r="P41" s="563" t="str">
        <f>IF($E41=0," ",'t13'!U41/$E41)</f>
        <v> </v>
      </c>
      <c r="Q41" s="563" t="str">
        <f>IF($E41=0," ",SUM('t13'!C41:L41)/$E41)</f>
        <v> </v>
      </c>
      <c r="R41" s="563" t="str">
        <f>IF($E41=0," ",(SUM('t13'!M41:R41)+'t13'!T41)/$E41)</f>
        <v> </v>
      </c>
      <c r="S41" s="564">
        <f t="shared" si="1"/>
        <v>0</v>
      </c>
      <c r="T41" s="565" t="str">
        <f>IF($E41=0," ",'t13'!S41/$E41)</f>
        <v> </v>
      </c>
      <c r="V41"/>
      <c r="W41"/>
      <c r="X41"/>
      <c r="Y41"/>
    </row>
    <row r="42" spans="1:25" s="103" customFormat="1" ht="9.75">
      <c r="A42" s="125" t="str">
        <f>'t1'!A42</f>
        <v>SOTTOCAPO  III CLASSE (VFP4 FERMA BIENNALE)</v>
      </c>
      <c r="B42" s="316" t="str">
        <f>'t1'!B42</f>
        <v>013963</v>
      </c>
      <c r="C42" s="561">
        <f>'t1'!K42+'t1'!L42</f>
        <v>0</v>
      </c>
      <c r="D42" s="561">
        <f>('t1'!K42+'t1'!L42)-SUM('t3'!C42:F42,'t3'!I42:L42)+SUM('t3'!M42:P42)</f>
        <v>0</v>
      </c>
      <c r="E42" s="562">
        <f>'t12'!C42/12</f>
        <v>0</v>
      </c>
      <c r="F42" s="562" t="str">
        <f>IF($D42&gt;0,(('t11'!C44+'t11'!D44)/$D42)," ")</f>
        <v> </v>
      </c>
      <c r="G42" s="562" t="str">
        <f>IF($D42&gt;0,(SUM('t11'!E44:N44)/$D42)," ")</f>
        <v> </v>
      </c>
      <c r="H42" s="562" t="str">
        <f>IF($D42&gt;0,(SUM('t11'!O44:R44)/$D42)," ")</f>
        <v> </v>
      </c>
      <c r="I42" s="563" t="str">
        <f>IF($E42=0," ",('t12'!D42+'t12'!E42)/$E42)</f>
        <v> </v>
      </c>
      <c r="J42" s="563" t="str">
        <f>IF($E42=0," ",'t12'!F42/$E42)</f>
        <v> </v>
      </c>
      <c r="K42" s="563" t="str">
        <f>IF($E42=0," ",'t12'!G42/$E42)</f>
        <v> </v>
      </c>
      <c r="L42" s="563" t="str">
        <f>IF($E42=0," ",'t12'!H42/$E42)</f>
        <v> </v>
      </c>
      <c r="M42" s="564">
        <f t="shared" si="0"/>
        <v>0</v>
      </c>
      <c r="N42" s="565" t="str">
        <f>IF($E42=0," ",'t12'!I42/$E42)</f>
        <v> </v>
      </c>
      <c r="O42" s="565" t="str">
        <f>IF($E42=0," ",'t12'!J42/$E42)</f>
        <v> </v>
      </c>
      <c r="P42" s="563" t="str">
        <f>IF($E42=0," ",'t13'!U42/$E42)</f>
        <v> </v>
      </c>
      <c r="Q42" s="563" t="str">
        <f>IF($E42=0," ",SUM('t13'!C42:L42)/$E42)</f>
        <v> </v>
      </c>
      <c r="R42" s="563" t="str">
        <f>IF($E42=0," ",(SUM('t13'!M42:R42)+'t13'!T42)/$E42)</f>
        <v> </v>
      </c>
      <c r="S42" s="564">
        <f t="shared" si="1"/>
        <v>0</v>
      </c>
      <c r="T42" s="565" t="str">
        <f>IF($E42=0," ",'t13'!S42/$E42)</f>
        <v> </v>
      </c>
      <c r="V42"/>
      <c r="W42"/>
      <c r="X42"/>
      <c r="Y42"/>
    </row>
    <row r="43" spans="1:25" s="103" customFormat="1" ht="9.75">
      <c r="A43" s="125" t="str">
        <f>'t1'!A43</f>
        <v>VOLONTARI IN FERMA PREFISSATA QUADRIENNALE</v>
      </c>
      <c r="B43" s="316" t="str">
        <f>'t1'!B43</f>
        <v>000FP4</v>
      </c>
      <c r="C43" s="561">
        <f>'t1'!K43+'t1'!L43</f>
        <v>0</v>
      </c>
      <c r="D43" s="561">
        <f>('t1'!K43+'t1'!L43)-SUM('t3'!C43:F43,'t3'!I43:L43)+SUM('t3'!M43:P43)</f>
        <v>0</v>
      </c>
      <c r="E43" s="562">
        <f>'t12'!C43/12</f>
        <v>0</v>
      </c>
      <c r="F43" s="562" t="str">
        <f>IF($D43&gt;0,(('t11'!C45+'t11'!D45)/$D43)," ")</f>
        <v> </v>
      </c>
      <c r="G43" s="562" t="str">
        <f>IF($D43&gt;0,(SUM('t11'!E45:N45)/$D43)," ")</f>
        <v> </v>
      </c>
      <c r="H43" s="562" t="str">
        <f>IF($D43&gt;0,(SUM('t11'!O45:R45)/$D43)," ")</f>
        <v> </v>
      </c>
      <c r="I43" s="563" t="str">
        <f>IF($E43=0," ",('t12'!D43+'t12'!E43)/$E43)</f>
        <v> </v>
      </c>
      <c r="J43" s="563" t="str">
        <f>IF($E43=0," ",'t12'!F43/$E43)</f>
        <v> </v>
      </c>
      <c r="K43" s="563" t="str">
        <f>IF($E43=0," ",'t12'!G43/$E43)</f>
        <v> </v>
      </c>
      <c r="L43" s="563" t="str">
        <f>IF($E43=0," ",'t12'!H43/$E43)</f>
        <v> </v>
      </c>
      <c r="M43" s="564">
        <f t="shared" si="0"/>
        <v>0</v>
      </c>
      <c r="N43" s="565" t="str">
        <f>IF($E43=0," ",'t12'!I43/$E43)</f>
        <v> </v>
      </c>
      <c r="O43" s="565" t="str">
        <f>IF($E43=0," ",'t12'!J43/$E43)</f>
        <v> </v>
      </c>
      <c r="P43" s="563" t="str">
        <f>IF($E43=0," ",'t13'!#REF!/$E43)</f>
        <v> </v>
      </c>
      <c r="Q43" s="563" t="str">
        <f>IF($E43=0," ",SUM('t13'!#REF!)/$E43)</f>
        <v> </v>
      </c>
      <c r="R43" s="563" t="str">
        <f>IF($E43=0," ",(SUM('t13'!#REF!)+'t13'!#REF!)/$E43)</f>
        <v> </v>
      </c>
      <c r="S43" s="564">
        <f t="shared" si="1"/>
        <v>0</v>
      </c>
      <c r="T43" s="565" t="str">
        <f>IF($E43=0," ",'t13'!#REF!/$E43)</f>
        <v> </v>
      </c>
      <c r="V43"/>
      <c r="W43"/>
      <c r="X43"/>
      <c r="Y43"/>
    </row>
    <row r="44" spans="1:25" s="103" customFormat="1" ht="9.75">
      <c r="A44" s="125" t="str">
        <f>'t1'!A44</f>
        <v>VOLONTARI IN FERMA PREFISSATA DI 1 ANNO</v>
      </c>
      <c r="B44" s="316" t="str">
        <f>'t1'!B44</f>
        <v>000FP1</v>
      </c>
      <c r="C44" s="561">
        <f>'t1'!K44+'t1'!L44</f>
        <v>0</v>
      </c>
      <c r="D44" s="561">
        <f>('t1'!K44+'t1'!L44)-SUM('t3'!C44:F44,'t3'!I44:L44)+SUM('t3'!M44:P44)</f>
        <v>0</v>
      </c>
      <c r="E44" s="562">
        <f>'t12'!C44/12</f>
        <v>0</v>
      </c>
      <c r="F44" s="562" t="str">
        <f>IF($D44&gt;0,(('t11'!C46+'t11'!D46)/$D44)," ")</f>
        <v> </v>
      </c>
      <c r="G44" s="562" t="str">
        <f>IF($D44&gt;0,(SUM('t11'!E46:N46)/$D44)," ")</f>
        <v> </v>
      </c>
      <c r="H44" s="562" t="str">
        <f>IF($D44&gt;0,(SUM('t11'!O46:R46)/$D44)," ")</f>
        <v> </v>
      </c>
      <c r="I44" s="563" t="str">
        <f>IF($E44=0," ",('t12'!D44+'t12'!E44)/$E44)</f>
        <v> </v>
      </c>
      <c r="J44" s="563" t="str">
        <f>IF($E44=0," ",'t12'!F44/$E44)</f>
        <v> </v>
      </c>
      <c r="K44" s="563" t="str">
        <f>IF($E44=0," ",'t12'!G44/$E44)</f>
        <v> </v>
      </c>
      <c r="L44" s="563" t="str">
        <f>IF($E44=0," ",'t12'!H44/$E44)</f>
        <v> </v>
      </c>
      <c r="M44" s="564">
        <f t="shared" si="0"/>
        <v>0</v>
      </c>
      <c r="N44" s="565" t="str">
        <f>IF($E44=0," ",'t12'!I44/$E44)</f>
        <v> </v>
      </c>
      <c r="O44" s="565" t="str">
        <f>IF($E44=0," ",'t12'!J44/$E44)</f>
        <v> </v>
      </c>
      <c r="P44" s="563" t="str">
        <f>IF($E44=0," ",'t13'!#REF!/$E44)</f>
        <v> </v>
      </c>
      <c r="Q44" s="563" t="str">
        <f>IF($E44=0," ",SUM('t13'!#REF!)/$E44)</f>
        <v> </v>
      </c>
      <c r="R44" s="563" t="str">
        <f>IF($E44=0," ",(SUM('t13'!#REF!)+'t13'!#REF!)/$E44)</f>
        <v> </v>
      </c>
      <c r="S44" s="564">
        <f t="shared" si="1"/>
        <v>0</v>
      </c>
      <c r="T44" s="565" t="str">
        <f>IF($E44=0," ",'t13'!#REF!/$E44)</f>
        <v> </v>
      </c>
      <c r="V44"/>
      <c r="W44"/>
      <c r="X44"/>
      <c r="Y44"/>
    </row>
    <row r="45" spans="1:25" s="103" customFormat="1" ht="9.75">
      <c r="A45" s="125" t="str">
        <f>'t1'!A45</f>
        <v>VOLONTARI IN FERMA PREFISSATA DI 1 ANNO RAFFERMATI</v>
      </c>
      <c r="B45" s="316" t="str">
        <f>'t1'!B45</f>
        <v>000FR1</v>
      </c>
      <c r="C45" s="561">
        <f>'t1'!K45+'t1'!L45</f>
        <v>0</v>
      </c>
      <c r="D45" s="561">
        <f>('t1'!K45+'t1'!L45)-SUM('t3'!C45:F45,'t3'!I45:L45)+SUM('t3'!M45:P45)</f>
        <v>0</v>
      </c>
      <c r="E45" s="562">
        <f>'t12'!C45/12</f>
        <v>0</v>
      </c>
      <c r="F45" s="562" t="str">
        <f>IF($D45&gt;0,(('t11'!C47+'t11'!D47)/$D45)," ")</f>
        <v> </v>
      </c>
      <c r="G45" s="562" t="str">
        <f>IF($D45&gt;0,(SUM('t11'!E47:N47)/$D45)," ")</f>
        <v> </v>
      </c>
      <c r="H45" s="562" t="str">
        <f>IF($D45&gt;0,(SUM('t11'!O47:R47)/$D45)," ")</f>
        <v> </v>
      </c>
      <c r="I45" s="563" t="str">
        <f>IF($E45=0," ",('t12'!D45+'t12'!E45)/$E45)</f>
        <v> </v>
      </c>
      <c r="J45" s="563" t="str">
        <f>IF($E45=0," ",'t12'!F45/$E45)</f>
        <v> </v>
      </c>
      <c r="K45" s="563" t="str">
        <f>IF($E45=0," ",'t12'!G45/$E45)</f>
        <v> </v>
      </c>
      <c r="L45" s="563" t="str">
        <f>IF($E45=0," ",'t12'!H45/$E45)</f>
        <v> </v>
      </c>
      <c r="M45" s="564">
        <f t="shared" si="0"/>
        <v>0</v>
      </c>
      <c r="N45" s="565" t="str">
        <f>IF($E45=0," ",'t12'!I45/$E45)</f>
        <v> </v>
      </c>
      <c r="O45" s="565" t="str">
        <f>IF($E45=0," ",'t12'!J45/$E45)</f>
        <v> </v>
      </c>
      <c r="P45" s="563" t="str">
        <f>IF($E45=0," ",'t13'!#REF!/$E45)</f>
        <v> </v>
      </c>
      <c r="Q45" s="563" t="str">
        <f>IF($E45=0," ",SUM('t13'!#REF!)/$E45)</f>
        <v> </v>
      </c>
      <c r="R45" s="563" t="str">
        <f>IF($E45=0," ",(SUM('t13'!#REF!)+'t13'!#REF!)/$E45)</f>
        <v> </v>
      </c>
      <c r="S45" s="564">
        <f t="shared" si="1"/>
        <v>0</v>
      </c>
      <c r="T45" s="565" t="str">
        <f>IF($E45=0," ",'t13'!#REF!/$E45)</f>
        <v> </v>
      </c>
      <c r="V45"/>
      <c r="W45"/>
      <c r="X45"/>
      <c r="Y45"/>
    </row>
    <row r="46" spans="1:25" s="103" customFormat="1" ht="9.75">
      <c r="A46" s="125" t="str">
        <f>'t1'!A46</f>
        <v>U.F.P. SOTTOTENENTE DI VASCELLO</v>
      </c>
      <c r="B46" s="316" t="str">
        <f>'t1'!B46</f>
        <v>017832</v>
      </c>
      <c r="C46" s="561">
        <f>'t1'!K46+'t1'!L46</f>
        <v>0</v>
      </c>
      <c r="D46" s="561">
        <f>('t1'!K46+'t1'!L46)-SUM('t3'!C46:F46,'t3'!I46:L46)+SUM('t3'!M46:P46)</f>
        <v>0</v>
      </c>
      <c r="E46" s="562">
        <f>'t12'!C46/12</f>
        <v>0</v>
      </c>
      <c r="F46" s="562" t="str">
        <f>IF($D46&gt;0,(('t11'!C48+'t11'!D48)/$D46)," ")</f>
        <v> </v>
      </c>
      <c r="G46" s="562" t="str">
        <f>IF($D46&gt;0,(SUM('t11'!E48:N48)/$D46)," ")</f>
        <v> </v>
      </c>
      <c r="H46" s="562" t="str">
        <f>IF($D46&gt;0,(SUM('t11'!O48:R48)/$D46)," ")</f>
        <v> </v>
      </c>
      <c r="I46" s="563" t="str">
        <f>IF($E46=0," ",('t12'!D46+'t12'!E46)/$E46)</f>
        <v> </v>
      </c>
      <c r="J46" s="563" t="str">
        <f>IF($E46=0," ",'t12'!F46/$E46)</f>
        <v> </v>
      </c>
      <c r="K46" s="563" t="str">
        <f>IF($E46=0," ",'t12'!G46/$E46)</f>
        <v> </v>
      </c>
      <c r="L46" s="563" t="str">
        <f>IF($E46=0," ",'t12'!H46/$E46)</f>
        <v> </v>
      </c>
      <c r="M46" s="564">
        <f t="shared" si="0"/>
        <v>0</v>
      </c>
      <c r="N46" s="565" t="str">
        <f>IF($E46=0," ",'t12'!I46/$E46)</f>
        <v> </v>
      </c>
      <c r="O46" s="565" t="str">
        <f>IF($E46=0," ",'t12'!J46/$E46)</f>
        <v> </v>
      </c>
      <c r="P46" s="563" t="str">
        <f>IF($E46=0," ",'t13'!#REF!/$E46)</f>
        <v> </v>
      </c>
      <c r="Q46" s="563" t="str">
        <f>IF($E46=0," ",SUM('t13'!#REF!)/$E46)</f>
        <v> </v>
      </c>
      <c r="R46" s="563" t="str">
        <f>IF($E46=0," ",(SUM('t13'!#REF!)+'t13'!#REF!)/$E46)</f>
        <v> </v>
      </c>
      <c r="S46" s="564">
        <f t="shared" si="1"/>
        <v>0</v>
      </c>
      <c r="T46" s="565" t="str">
        <f>IF($E46=0," ",'t13'!#REF!/$E46)</f>
        <v> </v>
      </c>
      <c r="V46"/>
      <c r="W46"/>
      <c r="X46"/>
      <c r="Y46"/>
    </row>
    <row r="47" spans="1:25" s="103" customFormat="1" ht="9.75">
      <c r="A47" s="125" t="str">
        <f>'t1'!A47</f>
        <v>U.F.P.  GUARDIAMARINA</v>
      </c>
      <c r="B47" s="316" t="str">
        <f>'t1'!B47</f>
        <v>014833</v>
      </c>
      <c r="C47" s="561">
        <f>'t1'!K47+'t1'!L47</f>
        <v>0</v>
      </c>
      <c r="D47" s="561">
        <f>('t1'!K47+'t1'!L47)-SUM('t3'!C47:F47,'t3'!I47:L47)+SUM('t3'!M47:P47)</f>
        <v>0</v>
      </c>
      <c r="E47" s="562">
        <f>'t12'!C47/12</f>
        <v>0</v>
      </c>
      <c r="F47" s="562" t="str">
        <f>IF($D47&gt;0,(('t11'!C49+'t11'!D49)/$D47)," ")</f>
        <v> </v>
      </c>
      <c r="G47" s="562" t="str">
        <f>IF($D47&gt;0,(SUM('t11'!E49:N49)/$D47)," ")</f>
        <v> </v>
      </c>
      <c r="H47" s="562" t="str">
        <f>IF($D47&gt;0,(SUM('t11'!O49:R49)/$D47)," ")</f>
        <v> </v>
      </c>
      <c r="I47" s="563" t="str">
        <f>IF($E47=0," ",('t12'!D47+'t12'!E47)/$E47)</f>
        <v> </v>
      </c>
      <c r="J47" s="563" t="str">
        <f>IF($E47=0," ",'t12'!F47/$E47)</f>
        <v> </v>
      </c>
      <c r="K47" s="563" t="str">
        <f>IF($E47=0," ",'t12'!G47/$E47)</f>
        <v> </v>
      </c>
      <c r="L47" s="563" t="str">
        <f>IF($E47=0," ",'t12'!H47/$E47)</f>
        <v> </v>
      </c>
      <c r="M47" s="564">
        <f t="shared" si="0"/>
        <v>0</v>
      </c>
      <c r="N47" s="565" t="str">
        <f>IF($E47=0," ",'t12'!I47/$E47)</f>
        <v> </v>
      </c>
      <c r="O47" s="565" t="str">
        <f>IF($E47=0," ",'t12'!J47/$E47)</f>
        <v> </v>
      </c>
      <c r="P47" s="563" t="str">
        <f>IF($E47=0," ",'t13'!#REF!/$E47)</f>
        <v> </v>
      </c>
      <c r="Q47" s="563" t="str">
        <f>IF($E47=0," ",SUM('t13'!#REF!)/$E47)</f>
        <v> </v>
      </c>
      <c r="R47" s="563" t="str">
        <f>IF($E47=0," ",(SUM('t13'!#REF!)+'t13'!#REF!)/$E47)</f>
        <v> </v>
      </c>
      <c r="S47" s="564">
        <f t="shared" si="1"/>
        <v>0</v>
      </c>
      <c r="T47" s="565" t="str">
        <f>IF($E47=0," ",'t13'!#REF!/$E47)</f>
        <v> </v>
      </c>
      <c r="V47"/>
      <c r="W47"/>
      <c r="X47"/>
      <c r="Y47"/>
    </row>
    <row r="48" spans="1:25" s="103" customFormat="1" ht="9.75">
      <c r="A48" s="125" t="str">
        <f>'t1'!A48</f>
        <v>ALLIEVI</v>
      </c>
      <c r="B48" s="316" t="str">
        <f>'t1'!B48</f>
        <v>000180</v>
      </c>
      <c r="C48" s="561">
        <f>'t1'!K48+'t1'!L48</f>
        <v>0</v>
      </c>
      <c r="D48" s="561">
        <f>('t1'!K48+'t1'!L48)-SUM('t3'!C48:F48,'t3'!I48:L48)+SUM('t3'!M48:P48)</f>
        <v>0</v>
      </c>
      <c r="E48" s="562">
        <f>'t12'!C48/12</f>
        <v>0</v>
      </c>
      <c r="F48" s="562" t="str">
        <f>IF($D48&gt;0,(('t11'!C50+'t11'!D50)/$D48)," ")</f>
        <v> </v>
      </c>
      <c r="G48" s="562" t="str">
        <f>IF($D48&gt;0,(SUM('t11'!E50:N50)/$D48)," ")</f>
        <v> </v>
      </c>
      <c r="H48" s="562" t="str">
        <f>IF($D48&gt;0,(SUM('t11'!O50:R50)/$D48)," ")</f>
        <v> </v>
      </c>
      <c r="I48" s="563" t="str">
        <f>IF($E48=0," ",('t12'!D48+'t12'!E48)/$E48)</f>
        <v> </v>
      </c>
      <c r="J48" s="563" t="str">
        <f>IF($E48=0," ",'t12'!F48/$E48)</f>
        <v> </v>
      </c>
      <c r="K48" s="563" t="str">
        <f>IF($E48=0," ",'t12'!G48/$E48)</f>
        <v> </v>
      </c>
      <c r="L48" s="563" t="str">
        <f>IF($E48=0," ",'t12'!H48/$E48)</f>
        <v> </v>
      </c>
      <c r="M48" s="564">
        <f>SUM(I48:L48)</f>
        <v>0</v>
      </c>
      <c r="N48" s="565" t="str">
        <f>IF($E48=0," ",'t12'!I48/$E48)</f>
        <v> </v>
      </c>
      <c r="O48" s="565" t="str">
        <f>IF($E48=0," ",'t12'!J48/$E48)</f>
        <v> </v>
      </c>
      <c r="P48" s="563" t="str">
        <f>IF($E48=0," ",'t13'!#REF!/$E48)</f>
        <v> </v>
      </c>
      <c r="Q48" s="563" t="str">
        <f>IF($E48=0," ",SUM('t13'!#REF!)/$E48)</f>
        <v> </v>
      </c>
      <c r="R48" s="563" t="str">
        <f>IF($E48=0," ",(SUM('t13'!#REF!)+'t13'!#REF!)/$E48)</f>
        <v> </v>
      </c>
      <c r="S48" s="564">
        <f>SUM(P48:R48)</f>
        <v>0</v>
      </c>
      <c r="T48" s="565" t="str">
        <f>IF($E48=0," ",'t13'!#REF!/$E48)</f>
        <v> </v>
      </c>
      <c r="V48"/>
      <c r="W48"/>
      <c r="X48"/>
      <c r="Y48"/>
    </row>
    <row r="49" spans="1:25" s="103" customFormat="1" ht="9.75">
      <c r="A49" s="125" t="str">
        <f>'t1'!A49</f>
        <v>ALLIEVI SCUOLE MILITARI</v>
      </c>
      <c r="B49" s="316" t="str">
        <f>'t1'!B49</f>
        <v>000SCM</v>
      </c>
      <c r="C49" s="561">
        <f>'t1'!K49+'t1'!L49</f>
        <v>0</v>
      </c>
      <c r="D49" s="561">
        <f>('t1'!K49+'t1'!L49)-SUM('t3'!C49:F49,'t3'!I49:L49)+SUM('t3'!M49:P49)</f>
        <v>0</v>
      </c>
      <c r="E49" s="562">
        <f>'t12'!C49/12</f>
        <v>0</v>
      </c>
      <c r="F49" s="562" t="str">
        <f>IF($D49&gt;0,(('t11'!C51+'t11'!D51)/$D49)," ")</f>
        <v> </v>
      </c>
      <c r="G49" s="562" t="str">
        <f>IF($D49&gt;0,(SUM('t11'!E51:N51)/$D49)," ")</f>
        <v> </v>
      </c>
      <c r="H49" s="562" t="str">
        <f>IF($D49&gt;0,(SUM('t11'!O51:R51)/$D49)," ")</f>
        <v> </v>
      </c>
      <c r="I49" s="563" t="str">
        <f>IF($E49=0," ",('t12'!D49+'t12'!E49)/$E49)</f>
        <v> </v>
      </c>
      <c r="J49" s="563" t="str">
        <f>IF($E49=0," ",'t12'!F49/$E49)</f>
        <v> </v>
      </c>
      <c r="K49" s="563" t="str">
        <f>IF($E49=0," ",'t12'!G49/$E49)</f>
        <v> </v>
      </c>
      <c r="L49" s="563" t="str">
        <f>IF($E49=0," ",'t12'!H49/$E49)</f>
        <v> </v>
      </c>
      <c r="M49" s="564">
        <f>SUM(I49:L49)</f>
        <v>0</v>
      </c>
      <c r="N49" s="565" t="str">
        <f>IF($E49=0," ",'t12'!I49/$E49)</f>
        <v> </v>
      </c>
      <c r="O49" s="565" t="str">
        <f>IF($E49=0," ",'t12'!J49/$E49)</f>
        <v> </v>
      </c>
      <c r="P49" s="563" t="str">
        <f>IF($E49=0," ",'t13'!#REF!/$E49)</f>
        <v> </v>
      </c>
      <c r="Q49" s="563" t="str">
        <f>IF($E49=0," ",SUM('t13'!#REF!)/$E49)</f>
        <v> </v>
      </c>
      <c r="R49" s="563" t="str">
        <f>IF($E49=0," ",(SUM('t13'!#REF!)+'t13'!#REF!)/$E49)</f>
        <v> </v>
      </c>
      <c r="S49" s="564">
        <f>SUM(P49:R49)</f>
        <v>0</v>
      </c>
      <c r="T49" s="565" t="str">
        <f>IF($E49=0," ",'t13'!#REF!/$E49)</f>
        <v> </v>
      </c>
      <c r="V49"/>
      <c r="W49"/>
      <c r="X49"/>
      <c r="Y49"/>
    </row>
    <row r="51" ht="9.75">
      <c r="A51" s="5" t="str">
        <f>"(*)  Personale presente al 31/12/"&amp;'t1'!L1&amp;" di T1 - personale dell'amministrazione comandato/distaccato, fuori ruolo e in esonero di T3 + personale esterno comandato/distaccato e fuori ruolo di T3"</f>
        <v>(*)  Personale presente al 31/12/2018 di T1 - personale dell'amministrazione comandato/distaccato, fuori ruolo e in esonero di T3 + personale esterno comandato/distaccato e fuori ruolo di T3</v>
      </c>
    </row>
    <row r="52" ht="9.75">
      <c r="A52" s="5" t="s">
        <v>386</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73"/>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57" t="str">
        <f>'t1'!A1</f>
        <v>CAPITANERIE DI PORTO - anno 2018</v>
      </c>
      <c r="B1" s="957"/>
      <c r="C1" s="957"/>
      <c r="D1" s="957"/>
      <c r="E1" s="957"/>
      <c r="F1" s="957"/>
      <c r="G1" s="957"/>
      <c r="H1" s="957"/>
      <c r="I1" s="313"/>
      <c r="J1" s="310"/>
      <c r="K1" s="3"/>
      <c r="M1"/>
    </row>
    <row r="2" spans="2:13" ht="12.75" customHeight="1">
      <c r="B2" s="5"/>
      <c r="C2" s="5"/>
      <c r="D2" s="1040"/>
      <c r="E2" s="1040"/>
      <c r="F2" s="1040"/>
      <c r="G2" s="1040"/>
      <c r="H2" s="1040"/>
      <c r="I2" s="1040"/>
      <c r="J2" s="1040"/>
      <c r="K2" s="3"/>
      <c r="M2"/>
    </row>
    <row r="3" spans="1:2" s="183" customFormat="1" ht="21" customHeight="1">
      <c r="A3" s="183" t="str">
        <f>"Tavola di coerenza tra presenti al 31.12."&amp;'t1'!L1&amp;" e presenti al 31.12."&amp;'t1'!L1-1&amp;" (Squadratura 1)"</f>
        <v>Tavola di coerenza tra presenti al 31.12.2018 e presenti al 31.12.2017 (Squadratura 1)</v>
      </c>
      <c r="B3" s="312"/>
    </row>
    <row r="4" spans="1:10" ht="36.75" customHeight="1">
      <c r="A4" s="165" t="s">
        <v>173</v>
      </c>
      <c r="B4" s="166" t="s">
        <v>172</v>
      </c>
      <c r="C4" s="166" t="str">
        <f>"Presenti 31.12."&amp;'t1'!L1-1&amp;" (Tab 1)"</f>
        <v>Presenti 31.12.2017 (Tab 1)</v>
      </c>
      <c r="D4" s="166" t="s">
        <v>168</v>
      </c>
      <c r="E4" s="166" t="s">
        <v>220</v>
      </c>
      <c r="F4" s="166" t="s">
        <v>170</v>
      </c>
      <c r="G4" s="166" t="s">
        <v>169</v>
      </c>
      <c r="H4" s="166" t="str">
        <f>"Presenti 31.12."&amp;'t1'!L1&amp;" (Calcolati)"</f>
        <v>Presenti 31.12.2018 (Calcolati)</v>
      </c>
      <c r="I4" s="166" t="str">
        <f>"Presenti 31.12."&amp;'t1'!L1&amp;" (Tab 1)"</f>
        <v>Presenti 31.12.2018 (Tab 1)</v>
      </c>
      <c r="J4" s="166" t="s">
        <v>182</v>
      </c>
    </row>
    <row r="5" spans="1:10" ht="9.75">
      <c r="A5" s="657"/>
      <c r="B5" s="166"/>
      <c r="C5" s="172" t="s">
        <v>174</v>
      </c>
      <c r="D5" s="172" t="s">
        <v>175</v>
      </c>
      <c r="E5" s="172" t="s">
        <v>176</v>
      </c>
      <c r="F5" s="172" t="s">
        <v>177</v>
      </c>
      <c r="G5" s="172" t="s">
        <v>178</v>
      </c>
      <c r="H5" s="172" t="s">
        <v>179</v>
      </c>
      <c r="I5" s="172" t="s">
        <v>180</v>
      </c>
      <c r="J5" s="172" t="s">
        <v>181</v>
      </c>
    </row>
    <row r="6" spans="1:10" ht="12.75" customHeight="1">
      <c r="A6" s="658" t="str">
        <f>'t1'!A6</f>
        <v>AMMIRAGLIO ISPETTORE CAPO</v>
      </c>
      <c r="B6" s="173" t="str">
        <f>'t1'!B6</f>
        <v>0D0330</v>
      </c>
      <c r="C6" s="338">
        <f>'t1'!C6+'t1'!D6</f>
        <v>0</v>
      </c>
      <c r="D6" s="338">
        <f>'t5'!S7+'t5'!T7</f>
        <v>0</v>
      </c>
      <c r="E6" s="339">
        <f>'t6'!W7+'t6'!X7</f>
        <v>0</v>
      </c>
      <c r="F6" s="339">
        <f>'t4'!AU6</f>
        <v>0</v>
      </c>
      <c r="G6" s="339">
        <f>'t4'!C50</f>
        <v>0</v>
      </c>
      <c r="H6" s="339">
        <f>C6-D6+E6-F6+G6</f>
        <v>0</v>
      </c>
      <c r="I6" s="339">
        <f>'t1'!K6+'t1'!L6</f>
        <v>0</v>
      </c>
      <c r="J6" s="100" t="str">
        <f aca="true" t="shared" si="0" ref="J6:J48">IF(H6=I6,"OK","ERRORE")</f>
        <v>OK</v>
      </c>
    </row>
    <row r="7" spans="1:10" ht="12.75" customHeight="1">
      <c r="A7" s="658" t="str">
        <f>'t1'!A7</f>
        <v>AMMIRAGLIO ISPETTORE</v>
      </c>
      <c r="B7" s="173" t="str">
        <f>'t1'!B7</f>
        <v>0D0329</v>
      </c>
      <c r="C7" s="338">
        <f>'t1'!C7+'t1'!D7</f>
        <v>0</v>
      </c>
      <c r="D7" s="338">
        <f>'t5'!S8+'t5'!T8</f>
        <v>0</v>
      </c>
      <c r="E7" s="339">
        <f>'t6'!W8+'t6'!X8</f>
        <v>0</v>
      </c>
      <c r="F7" s="339">
        <f>'t4'!AU7</f>
        <v>0</v>
      </c>
      <c r="G7" s="339">
        <f>'t4'!D50</f>
        <v>0</v>
      </c>
      <c r="H7" s="339">
        <f aca="true" t="shared" si="1" ref="H7:H40">C7-D7+E7-F7+G7</f>
        <v>0</v>
      </c>
      <c r="I7" s="339">
        <f>'t1'!K7+'t1'!L7</f>
        <v>0</v>
      </c>
      <c r="J7" s="100" t="str">
        <f t="shared" si="0"/>
        <v>OK</v>
      </c>
    </row>
    <row r="8" spans="1:10" ht="12.75" customHeight="1">
      <c r="A8" s="658" t="str">
        <f>'t1'!A8</f>
        <v>CONTRAMMIRAGLIO</v>
      </c>
      <c r="B8" s="173" t="str">
        <f>'t1'!B8</f>
        <v>0D0334</v>
      </c>
      <c r="C8" s="338">
        <f>'t1'!C8+'t1'!D8</f>
        <v>0</v>
      </c>
      <c r="D8" s="338">
        <f>'t5'!S9+'t5'!T9</f>
        <v>0</v>
      </c>
      <c r="E8" s="339">
        <f>'t6'!W9+'t6'!X9</f>
        <v>0</v>
      </c>
      <c r="F8" s="339">
        <f>'t4'!AU8</f>
        <v>0</v>
      </c>
      <c r="G8" s="339">
        <f>'t4'!E50</f>
        <v>0</v>
      </c>
      <c r="H8" s="339">
        <f t="shared" si="1"/>
        <v>0</v>
      </c>
      <c r="I8" s="339">
        <f>'t1'!K8+'t1'!L8</f>
        <v>0</v>
      </c>
      <c r="J8" s="100" t="str">
        <f t="shared" si="0"/>
        <v>OK</v>
      </c>
    </row>
    <row r="9" spans="1:10" ht="12.75" customHeight="1">
      <c r="A9" s="658" t="str">
        <f>'t1'!A9</f>
        <v>CAPITANO DI VASCELLO + 23 ANNI</v>
      </c>
      <c r="B9" s="173" t="str">
        <f>'t1'!B9</f>
        <v>0D0562</v>
      </c>
      <c r="C9" s="338">
        <f>'t1'!C9+'t1'!D9</f>
        <v>0</v>
      </c>
      <c r="D9" s="338">
        <f>'t5'!S10+'t5'!T10</f>
        <v>0</v>
      </c>
      <c r="E9" s="339">
        <f>'t6'!W10+'t6'!X10</f>
        <v>0</v>
      </c>
      <c r="F9" s="339">
        <f>'t4'!AU9</f>
        <v>0</v>
      </c>
      <c r="G9" s="339">
        <f>'t4'!F50</f>
        <v>0</v>
      </c>
      <c r="H9" s="339">
        <f t="shared" si="1"/>
        <v>0</v>
      </c>
      <c r="I9" s="339">
        <f>'t1'!K9+'t1'!L9</f>
        <v>0</v>
      </c>
      <c r="J9" s="100" t="str">
        <f t="shared" si="0"/>
        <v>OK</v>
      </c>
    </row>
    <row r="10" spans="1:10" ht="12.75" customHeight="1">
      <c r="A10" s="658" t="str">
        <f>'t1'!A10</f>
        <v>CAPITANO DI VASCELLO</v>
      </c>
      <c r="B10" s="173" t="str">
        <f>'t1'!B10</f>
        <v>0D0345</v>
      </c>
      <c r="C10" s="338">
        <f>'t1'!C10+'t1'!D10</f>
        <v>0</v>
      </c>
      <c r="D10" s="338">
        <f>'t5'!S11+'t5'!T11</f>
        <v>0</v>
      </c>
      <c r="E10" s="339">
        <f>'t6'!W11+'t6'!X11</f>
        <v>0</v>
      </c>
      <c r="F10" s="339">
        <f>'t4'!AU10</f>
        <v>0</v>
      </c>
      <c r="G10" s="339">
        <f>'t4'!G50</f>
        <v>0</v>
      </c>
      <c r="H10" s="339">
        <f t="shared" si="1"/>
        <v>0</v>
      </c>
      <c r="I10" s="339">
        <f>'t1'!K10+'t1'!L10</f>
        <v>0</v>
      </c>
      <c r="J10" s="100" t="str">
        <f t="shared" si="0"/>
        <v>OK</v>
      </c>
    </row>
    <row r="11" spans="1:10" ht="12.75" customHeight="1">
      <c r="A11" s="658" t="str">
        <f>'t1'!A11</f>
        <v>CAPITANO DI FREGATA + 23 ANNI</v>
      </c>
      <c r="B11" s="173" t="str">
        <f>'t1'!B11</f>
        <v>0D0563</v>
      </c>
      <c r="C11" s="338">
        <f>'t1'!C11+'t1'!D11</f>
        <v>0</v>
      </c>
      <c r="D11" s="338">
        <f>'t5'!S12+'t5'!T12</f>
        <v>0</v>
      </c>
      <c r="E11" s="339">
        <f>'t6'!W12+'t6'!X12</f>
        <v>0</v>
      </c>
      <c r="F11" s="339">
        <f>'t4'!AU11</f>
        <v>0</v>
      </c>
      <c r="G11" s="339">
        <f>'t4'!H50</f>
        <v>0</v>
      </c>
      <c r="H11" s="339">
        <f t="shared" si="1"/>
        <v>0</v>
      </c>
      <c r="I11" s="339">
        <f>'t1'!K11+'t1'!L11</f>
        <v>0</v>
      </c>
      <c r="J11" s="100" t="str">
        <f t="shared" si="0"/>
        <v>OK</v>
      </c>
    </row>
    <row r="12" spans="1:10" ht="12.75" customHeight="1">
      <c r="A12" s="658" t="str">
        <f>'t1'!A12</f>
        <v>CAPITANO DI FREGATA + 18 ANNI</v>
      </c>
      <c r="B12" s="173" t="str">
        <f>'t1'!B12</f>
        <v>0D0956</v>
      </c>
      <c r="C12" s="338">
        <f>'t1'!C12+'t1'!D12</f>
        <v>0</v>
      </c>
      <c r="D12" s="338">
        <f>'t5'!S13+'t5'!T13</f>
        <v>0</v>
      </c>
      <c r="E12" s="339">
        <f>'t6'!W13+'t6'!X13</f>
        <v>0</v>
      </c>
      <c r="F12" s="339">
        <f>'t4'!AU12</f>
        <v>0</v>
      </c>
      <c r="G12" s="339">
        <f>'t4'!I50</f>
        <v>0</v>
      </c>
      <c r="H12" s="339">
        <f t="shared" si="1"/>
        <v>0</v>
      </c>
      <c r="I12" s="339">
        <f>'t1'!K12+'t1'!L12</f>
        <v>0</v>
      </c>
      <c r="J12" s="100" t="str">
        <f t="shared" si="0"/>
        <v>OK</v>
      </c>
    </row>
    <row r="13" spans="1:10" ht="12.75" customHeight="1">
      <c r="A13" s="658" t="str">
        <f>'t1'!A13</f>
        <v>CAPITANO DI FREGATA + 13 ANNI</v>
      </c>
      <c r="B13" s="173" t="str">
        <f>'t1'!B13</f>
        <v>0D0564</v>
      </c>
      <c r="C13" s="338">
        <f>'t1'!C13+'t1'!D13</f>
        <v>0</v>
      </c>
      <c r="D13" s="338">
        <f>'t5'!S14+'t5'!T14</f>
        <v>0</v>
      </c>
      <c r="E13" s="339">
        <f>'t6'!W14+'t6'!X14</f>
        <v>0</v>
      </c>
      <c r="F13" s="339">
        <f>'t4'!AU13</f>
        <v>0</v>
      </c>
      <c r="G13" s="339">
        <f>'t4'!J50</f>
        <v>0</v>
      </c>
      <c r="H13" s="339">
        <f t="shared" si="1"/>
        <v>0</v>
      </c>
      <c r="I13" s="339">
        <f>'t1'!K13+'t1'!L13</f>
        <v>0</v>
      </c>
      <c r="J13" s="100" t="str">
        <f t="shared" si="0"/>
        <v>OK</v>
      </c>
    </row>
    <row r="14" spans="1:10" ht="12.75" customHeight="1">
      <c r="A14" s="658" t="str">
        <f>'t1'!A14</f>
        <v>CAPITANO DI CORVETTA + 23 ANNI</v>
      </c>
      <c r="B14" s="173" t="str">
        <f>'t1'!B14</f>
        <v>0D0566</v>
      </c>
      <c r="C14" s="338">
        <f>'t1'!C14+'t1'!D14</f>
        <v>0</v>
      </c>
      <c r="D14" s="338">
        <f>'t5'!S15+'t5'!T15</f>
        <v>0</v>
      </c>
      <c r="E14" s="339">
        <f>'t6'!W15+'t6'!X15</f>
        <v>0</v>
      </c>
      <c r="F14" s="339">
        <f>'t4'!AU14</f>
        <v>0</v>
      </c>
      <c r="G14" s="339">
        <f>'t4'!K50</f>
        <v>0</v>
      </c>
      <c r="H14" s="339">
        <f t="shared" si="1"/>
        <v>0</v>
      </c>
      <c r="I14" s="339">
        <f>'t1'!K14+'t1'!L14</f>
        <v>0</v>
      </c>
      <c r="J14" s="100" t="str">
        <f t="shared" si="0"/>
        <v>OK</v>
      </c>
    </row>
    <row r="15" spans="1:10" ht="12.75" customHeight="1">
      <c r="A15" s="658" t="str">
        <f>'t1'!A15</f>
        <v>CAPITANO DI CORVETTA + 13 ANNI</v>
      </c>
      <c r="B15" s="173" t="str">
        <f>'t1'!B15</f>
        <v>0D0567</v>
      </c>
      <c r="C15" s="338">
        <f>'t1'!C15+'t1'!D15</f>
        <v>0</v>
      </c>
      <c r="D15" s="338">
        <f>'t5'!S16+'t5'!T16</f>
        <v>0</v>
      </c>
      <c r="E15" s="339">
        <f>'t6'!W16+'t6'!X16</f>
        <v>0</v>
      </c>
      <c r="F15" s="339">
        <f>'t4'!AU15</f>
        <v>0</v>
      </c>
      <c r="G15" s="339">
        <f>'t4'!L50</f>
        <v>0</v>
      </c>
      <c r="H15" s="339">
        <f t="shared" si="1"/>
        <v>0</v>
      </c>
      <c r="I15" s="339">
        <f>'t1'!K15+'t1'!L15</f>
        <v>0</v>
      </c>
      <c r="J15" s="100" t="str">
        <f t="shared" si="0"/>
        <v>OK</v>
      </c>
    </row>
    <row r="16" spans="1:10" ht="12.75" customHeight="1">
      <c r="A16" s="658" t="str">
        <f>'t1'!A16</f>
        <v>CAPITANO DI FREGATA</v>
      </c>
      <c r="B16" s="173" t="str">
        <f>'t1'!B16</f>
        <v>019343</v>
      </c>
      <c r="C16" s="338">
        <f>'t1'!C16+'t1'!D16</f>
        <v>0</v>
      </c>
      <c r="D16" s="338">
        <f>'t5'!S17+'t5'!T17</f>
        <v>0</v>
      </c>
      <c r="E16" s="339">
        <f>'t6'!W17+'t6'!X17</f>
        <v>0</v>
      </c>
      <c r="F16" s="339">
        <f>'t4'!AU16</f>
        <v>0</v>
      </c>
      <c r="G16" s="339">
        <f>'t4'!M50</f>
        <v>0</v>
      </c>
      <c r="H16" s="339">
        <f t="shared" si="1"/>
        <v>0</v>
      </c>
      <c r="I16" s="339">
        <f>'t1'!K16+'t1'!L16</f>
        <v>0</v>
      </c>
      <c r="J16" s="100" t="str">
        <f t="shared" si="0"/>
        <v>OK</v>
      </c>
    </row>
    <row r="17" spans="1:10" ht="12.75" customHeight="1">
      <c r="A17" s="658" t="str">
        <f>'t1'!A17</f>
        <v>CAPITANO DI CORVETTA  CON 3 ANNI NEL GRADO</v>
      </c>
      <c r="B17" s="173" t="str">
        <f>'t1'!B17</f>
        <v>0D0957</v>
      </c>
      <c r="C17" s="338">
        <f>'t1'!C17+'t1'!D17</f>
        <v>0</v>
      </c>
      <c r="D17" s="338">
        <f>'t5'!S18+'t5'!T18</f>
        <v>0</v>
      </c>
      <c r="E17" s="339">
        <f>'t6'!W18+'t6'!X18</f>
        <v>0</v>
      </c>
      <c r="F17" s="339">
        <f>'t4'!AU17</f>
        <v>0</v>
      </c>
      <c r="G17" s="339">
        <f>'t4'!N50</f>
        <v>0</v>
      </c>
      <c r="H17" s="339">
        <f t="shared" si="1"/>
        <v>0</v>
      </c>
      <c r="I17" s="339">
        <f>'t1'!K17+'t1'!L17</f>
        <v>0</v>
      </c>
      <c r="J17" s="100" t="str">
        <f t="shared" si="0"/>
        <v>OK</v>
      </c>
    </row>
    <row r="18" spans="1:10" ht="12.75" customHeight="1">
      <c r="A18" s="658" t="str">
        <f>'t1'!A18</f>
        <v>CAPITANO DI CORVETTA</v>
      </c>
      <c r="B18" s="173" t="str">
        <f>'t1'!B18</f>
        <v>019341</v>
      </c>
      <c r="C18" s="338">
        <f>'t1'!C18+'t1'!D18</f>
        <v>0</v>
      </c>
      <c r="D18" s="338">
        <f>'t5'!S19+'t5'!T19</f>
        <v>0</v>
      </c>
      <c r="E18" s="339">
        <f>'t6'!W19+'t6'!X19</f>
        <v>0</v>
      </c>
      <c r="F18" s="339">
        <f>'t4'!AU18</f>
        <v>0</v>
      </c>
      <c r="G18" s="339">
        <f>'t4'!O50</f>
        <v>0</v>
      </c>
      <c r="H18" s="339">
        <f t="shared" si="1"/>
        <v>0</v>
      </c>
      <c r="I18" s="339">
        <f>'t1'!K18+'t1'!L18</f>
        <v>0</v>
      </c>
      <c r="J18" s="100" t="str">
        <f t="shared" si="0"/>
        <v>OK</v>
      </c>
    </row>
    <row r="19" spans="1:10" ht="12.75" customHeight="1">
      <c r="A19" s="658" t="str">
        <f>'t1'!A19</f>
        <v>TENENTE DI VASCELLO + 10 ANNI</v>
      </c>
      <c r="B19" s="173" t="str">
        <f>'t1'!B19</f>
        <v>018958</v>
      </c>
      <c r="C19" s="338">
        <f>'t1'!C19+'t1'!D19</f>
        <v>0</v>
      </c>
      <c r="D19" s="338">
        <f>'t5'!S20+'t5'!T20</f>
        <v>0</v>
      </c>
      <c r="E19" s="339">
        <f>'t6'!W20+'t6'!X20</f>
        <v>0</v>
      </c>
      <c r="F19" s="339">
        <f>'t4'!AU19</f>
        <v>0</v>
      </c>
      <c r="G19" s="339">
        <f>'t4'!P50</f>
        <v>0</v>
      </c>
      <c r="H19" s="339">
        <f t="shared" si="1"/>
        <v>0</v>
      </c>
      <c r="I19" s="339">
        <f>'t1'!K19+'t1'!L19</f>
        <v>0</v>
      </c>
      <c r="J19" s="100" t="str">
        <f t="shared" si="0"/>
        <v>OK</v>
      </c>
    </row>
    <row r="20" spans="1:10" ht="12.75" customHeight="1">
      <c r="A20" s="658" t="str">
        <f>'t1'!A20</f>
        <v>TENENTE DI VASCELLO</v>
      </c>
      <c r="B20" s="173" t="str">
        <f>'t1'!B20</f>
        <v>018354</v>
      </c>
      <c r="C20" s="338">
        <f>'t1'!C20+'t1'!D20</f>
        <v>0</v>
      </c>
      <c r="D20" s="338">
        <f>'t5'!S21+'t5'!T21</f>
        <v>0</v>
      </c>
      <c r="E20" s="339">
        <f>'t6'!W21+'t6'!X21</f>
        <v>0</v>
      </c>
      <c r="F20" s="339">
        <f>'t4'!AU20</f>
        <v>0</v>
      </c>
      <c r="G20" s="339">
        <f>'t4'!Q50</f>
        <v>0</v>
      </c>
      <c r="H20" s="339">
        <f t="shared" si="1"/>
        <v>0</v>
      </c>
      <c r="I20" s="339">
        <f>'t1'!K20+'t1'!L20</f>
        <v>0</v>
      </c>
      <c r="J20" s="100" t="str">
        <f t="shared" si="0"/>
        <v>OK</v>
      </c>
    </row>
    <row r="21" spans="1:10" ht="12.75" customHeight="1">
      <c r="A21" s="658" t="str">
        <f>'t1'!A21</f>
        <v>SOTTOTENENTE DI VASCELLO</v>
      </c>
      <c r="B21" s="173" t="str">
        <f>'t1'!B21</f>
        <v>018338</v>
      </c>
      <c r="C21" s="338">
        <f>'t1'!C21+'t1'!D21</f>
        <v>0</v>
      </c>
      <c r="D21" s="338">
        <f>'t5'!S22+'t5'!T22</f>
        <v>0</v>
      </c>
      <c r="E21" s="339">
        <f>'t6'!W22+'t6'!X22</f>
        <v>0</v>
      </c>
      <c r="F21" s="339">
        <f>'t4'!AU21</f>
        <v>0</v>
      </c>
      <c r="G21" s="339">
        <f>'t4'!R50</f>
        <v>0</v>
      </c>
      <c r="H21" s="339">
        <f t="shared" si="1"/>
        <v>0</v>
      </c>
      <c r="I21" s="339">
        <f>'t1'!K21+'t1'!L21</f>
        <v>0</v>
      </c>
      <c r="J21" s="100" t="str">
        <f t="shared" si="0"/>
        <v>OK</v>
      </c>
    </row>
    <row r="22" spans="1:10" ht="12.75" customHeight="1">
      <c r="A22" s="658" t="str">
        <f>'t1'!A22</f>
        <v>GUARDIAMARINA</v>
      </c>
      <c r="B22" s="173" t="str">
        <f>'t1'!B22</f>
        <v>017335</v>
      </c>
      <c r="C22" s="338">
        <f>'t1'!C22+'t1'!D22</f>
        <v>0</v>
      </c>
      <c r="D22" s="338">
        <f>'t5'!S23+'t5'!T23</f>
        <v>0</v>
      </c>
      <c r="E22" s="339">
        <f>'t6'!W23+'t6'!X23</f>
        <v>0</v>
      </c>
      <c r="F22" s="339">
        <f>'t4'!AU22</f>
        <v>0</v>
      </c>
      <c r="G22" s="339">
        <f>'t4'!S50</f>
        <v>0</v>
      </c>
      <c r="H22" s="339">
        <f t="shared" si="1"/>
        <v>0</v>
      </c>
      <c r="I22" s="339">
        <f>'t1'!K22+'t1'!L22</f>
        <v>0</v>
      </c>
      <c r="J22" s="100" t="str">
        <f t="shared" si="0"/>
        <v>OK</v>
      </c>
    </row>
    <row r="23" spans="1:10" ht="12.75" customHeight="1">
      <c r="A23" s="658" t="str">
        <f>'t1'!A23</f>
        <v>PRIMO LUOGOTENENTE</v>
      </c>
      <c r="B23" s="173" t="str">
        <f>'t1'!B23</f>
        <v>017938</v>
      </c>
      <c r="C23" s="338">
        <f>'t1'!C23+'t1'!D23</f>
        <v>0</v>
      </c>
      <c r="D23" s="338">
        <f>'t5'!S24+'t5'!T24</f>
        <v>0</v>
      </c>
      <c r="E23" s="339">
        <f>'t6'!W24+'t6'!X24</f>
        <v>0</v>
      </c>
      <c r="F23" s="339">
        <f>'t4'!AU23</f>
        <v>0</v>
      </c>
      <c r="G23" s="339">
        <f>'t4'!T50</f>
        <v>0</v>
      </c>
      <c r="H23" s="339">
        <f t="shared" si="1"/>
        <v>0</v>
      </c>
      <c r="I23" s="339">
        <f>'t1'!K23+'t1'!L23</f>
        <v>0</v>
      </c>
      <c r="J23" s="100" t="str">
        <f t="shared" si="0"/>
        <v>OK</v>
      </c>
    </row>
    <row r="24" spans="1:10" ht="12.75" customHeight="1">
      <c r="A24" s="658" t="str">
        <f>'t1'!A24</f>
        <v>LUOGOTENENTE</v>
      </c>
      <c r="B24" s="173" t="str">
        <f>'t1'!B24</f>
        <v>017830</v>
      </c>
      <c r="C24" s="338">
        <f>'t1'!C24+'t1'!D24</f>
        <v>0</v>
      </c>
      <c r="D24" s="338">
        <f>'t5'!S25+'t5'!T25</f>
        <v>0</v>
      </c>
      <c r="E24" s="339">
        <f>'t6'!W25+'t6'!X25</f>
        <v>0</v>
      </c>
      <c r="F24" s="339">
        <f>'t4'!AU24</f>
        <v>0</v>
      </c>
      <c r="G24" s="339">
        <f>'t4'!U50</f>
        <v>0</v>
      </c>
      <c r="H24" s="339">
        <f t="shared" si="1"/>
        <v>0</v>
      </c>
      <c r="I24" s="339">
        <f>'t1'!K24+'t1'!L24</f>
        <v>0</v>
      </c>
      <c r="J24" s="100" t="str">
        <f t="shared" si="0"/>
        <v>OK</v>
      </c>
    </row>
    <row r="25" spans="1:10" ht="12.75" customHeight="1">
      <c r="A25" s="658" t="str">
        <f>'t1'!A25</f>
        <v>PRIMO MARESCIALLO CON 8 ANNI NEL GRADO</v>
      </c>
      <c r="B25" s="173" t="str">
        <f>'t1'!B25</f>
        <v>017834</v>
      </c>
      <c r="C25" s="338">
        <f>'t1'!C25+'t1'!D25</f>
        <v>0</v>
      </c>
      <c r="D25" s="338">
        <f>'t5'!S26+'t5'!T26</f>
        <v>0</v>
      </c>
      <c r="E25" s="339">
        <f>'t6'!W26+'t6'!X26</f>
        <v>0</v>
      </c>
      <c r="F25" s="339">
        <f>'t4'!AU25</f>
        <v>0</v>
      </c>
      <c r="G25" s="339">
        <f>'t4'!V50</f>
        <v>0</v>
      </c>
      <c r="H25" s="339">
        <f t="shared" si="1"/>
        <v>0</v>
      </c>
      <c r="I25" s="339">
        <f>'t1'!K25+'t1'!L25</f>
        <v>0</v>
      </c>
      <c r="J25" s="100" t="str">
        <f t="shared" si="0"/>
        <v>OK</v>
      </c>
    </row>
    <row r="26" spans="1:10" ht="12.75" customHeight="1">
      <c r="A26" s="658" t="str">
        <f>'t1'!A26</f>
        <v>PRIMO MARESCIALLO</v>
      </c>
      <c r="B26" s="173" t="str">
        <f>'t1'!B26</f>
        <v>017556</v>
      </c>
      <c r="C26" s="338">
        <f>'t1'!C26+'t1'!D26</f>
        <v>0</v>
      </c>
      <c r="D26" s="338">
        <f>'t5'!S27+'t5'!T27</f>
        <v>0</v>
      </c>
      <c r="E26" s="339">
        <f>'t6'!W27+'t6'!X27</f>
        <v>0</v>
      </c>
      <c r="F26" s="339">
        <f>'t4'!AU26</f>
        <v>0</v>
      </c>
      <c r="G26" s="339">
        <f>'t4'!W50</f>
        <v>0</v>
      </c>
      <c r="H26" s="339">
        <f t="shared" si="1"/>
        <v>0</v>
      </c>
      <c r="I26" s="339">
        <f>'t1'!K26+'t1'!L26</f>
        <v>0</v>
      </c>
      <c r="J26" s="100" t="str">
        <f t="shared" si="0"/>
        <v>OK</v>
      </c>
    </row>
    <row r="27" spans="1:10" ht="12.75" customHeight="1">
      <c r="A27" s="658" t="str">
        <f>'t1'!A27</f>
        <v>CAPO DI I CLASSE CON 10 ANNI</v>
      </c>
      <c r="B27" s="173" t="str">
        <f>'t1'!B27</f>
        <v>016C10</v>
      </c>
      <c r="C27" s="338">
        <f>'t1'!C27+'t1'!D27</f>
        <v>0</v>
      </c>
      <c r="D27" s="338">
        <f>'t5'!S28+'t5'!T28</f>
        <v>0</v>
      </c>
      <c r="E27" s="339">
        <f>'t6'!W28+'t6'!X28</f>
        <v>0</v>
      </c>
      <c r="F27" s="339">
        <f>'t4'!AU27</f>
        <v>0</v>
      </c>
      <c r="G27" s="339">
        <f>'t4'!X50</f>
        <v>0</v>
      </c>
      <c r="H27" s="339">
        <f t="shared" si="1"/>
        <v>0</v>
      </c>
      <c r="I27" s="339">
        <f>'t1'!K27+'t1'!L27</f>
        <v>0</v>
      </c>
      <c r="J27" s="100" t="str">
        <f t="shared" si="0"/>
        <v>OK</v>
      </c>
    </row>
    <row r="28" spans="1:10" ht="12.75" customHeight="1">
      <c r="A28" s="658" t="str">
        <f>'t1'!A28</f>
        <v>CAPO DI I CLASSE</v>
      </c>
      <c r="B28" s="173" t="str">
        <f>'t1'!B28</f>
        <v>016332</v>
      </c>
      <c r="C28" s="338">
        <f>'t1'!C28+'t1'!D28</f>
        <v>0</v>
      </c>
      <c r="D28" s="338">
        <f>'t5'!S29+'t5'!T29</f>
        <v>0</v>
      </c>
      <c r="E28" s="339">
        <f>'t6'!W29+'t6'!X29</f>
        <v>0</v>
      </c>
      <c r="F28" s="339">
        <f>'t4'!AU28</f>
        <v>0</v>
      </c>
      <c r="G28" s="339">
        <f>'t4'!Y50</f>
        <v>0</v>
      </c>
      <c r="H28" s="339">
        <f t="shared" si="1"/>
        <v>0</v>
      </c>
      <c r="I28" s="339">
        <f>'t1'!K28+'t1'!L28</f>
        <v>0</v>
      </c>
      <c r="J28" s="100" t="str">
        <f t="shared" si="0"/>
        <v>OK</v>
      </c>
    </row>
    <row r="29" spans="1:10" ht="12.75" customHeight="1">
      <c r="A29" s="658" t="str">
        <f>'t1'!A29</f>
        <v>CAPO DI II CLASSE</v>
      </c>
      <c r="B29" s="173" t="str">
        <f>'t1'!B29</f>
        <v>015347</v>
      </c>
      <c r="C29" s="338">
        <f>'t1'!C29+'t1'!D29</f>
        <v>0</v>
      </c>
      <c r="D29" s="338">
        <f>'t5'!S30+'t5'!T30</f>
        <v>0</v>
      </c>
      <c r="E29" s="339">
        <f>'t6'!W30+'t6'!X30</f>
        <v>0</v>
      </c>
      <c r="F29" s="339">
        <f>'t4'!AU29</f>
        <v>0</v>
      </c>
      <c r="G29" s="339">
        <f>'t4'!Z50</f>
        <v>0</v>
      </c>
      <c r="H29" s="339">
        <f t="shared" si="1"/>
        <v>0</v>
      </c>
      <c r="I29" s="339">
        <f>'t1'!K29+'t1'!L29</f>
        <v>0</v>
      </c>
      <c r="J29" s="100" t="str">
        <f t="shared" si="0"/>
        <v>OK</v>
      </c>
    </row>
    <row r="30" spans="1:10" ht="12.75" customHeight="1">
      <c r="A30" s="658" t="str">
        <f>'t1'!A30</f>
        <v>CAPO DI III CLASSE</v>
      </c>
      <c r="B30" s="173" t="str">
        <f>'t1'!B30</f>
        <v>014333</v>
      </c>
      <c r="C30" s="338">
        <f>'t1'!C30+'t1'!D30</f>
        <v>0</v>
      </c>
      <c r="D30" s="338">
        <f>'t5'!S31+'t5'!T31</f>
        <v>0</v>
      </c>
      <c r="E30" s="339">
        <f>'t6'!W31+'t6'!X31</f>
        <v>0</v>
      </c>
      <c r="F30" s="339">
        <f>'t4'!AU30</f>
        <v>0</v>
      </c>
      <c r="G30" s="339">
        <f>'t4'!AA50</f>
        <v>0</v>
      </c>
      <c r="H30" s="339">
        <f t="shared" si="1"/>
        <v>0</v>
      </c>
      <c r="I30" s="339">
        <f>'t1'!K30+'t1'!L30</f>
        <v>0</v>
      </c>
      <c r="J30" s="100" t="str">
        <f t="shared" si="0"/>
        <v>OK</v>
      </c>
    </row>
    <row r="31" spans="1:10" ht="12.75" customHeight="1">
      <c r="A31" s="658" t="str">
        <f>'t1'!A31</f>
        <v>SECONDO CAPO SCELTO QUALIFICA SPECIALE</v>
      </c>
      <c r="B31" s="173" t="str">
        <f>'t1'!B31</f>
        <v>015959</v>
      </c>
      <c r="C31" s="338">
        <f>'t1'!C31+'t1'!D31</f>
        <v>0</v>
      </c>
      <c r="D31" s="338">
        <f>'t5'!S32+'t5'!T32</f>
        <v>0</v>
      </c>
      <c r="E31" s="339">
        <f>'t6'!W32+'t6'!X32</f>
        <v>0</v>
      </c>
      <c r="F31" s="339">
        <f>'t4'!AU31</f>
        <v>0</v>
      </c>
      <c r="G31" s="339">
        <f>'t4'!AB50</f>
        <v>0</v>
      </c>
      <c r="H31" s="339">
        <f t="shared" si="1"/>
        <v>0</v>
      </c>
      <c r="I31" s="339">
        <f>'t1'!K31+'t1'!L31</f>
        <v>0</v>
      </c>
      <c r="J31" s="100" t="str">
        <f t="shared" si="0"/>
        <v>OK</v>
      </c>
    </row>
    <row r="32" spans="1:10" ht="12.75" customHeight="1">
      <c r="A32" s="658" t="str">
        <f>'t1'!A32</f>
        <v>SECONDO CAPO SCELTO CON 4 ANNI NEL GRADO</v>
      </c>
      <c r="B32" s="173" t="str">
        <f>'t1'!B32</f>
        <v>013960</v>
      </c>
      <c r="C32" s="338">
        <f>'t1'!C32+'t1'!D32</f>
        <v>0</v>
      </c>
      <c r="D32" s="338">
        <f>'t5'!S33+'t5'!T33</f>
        <v>0</v>
      </c>
      <c r="E32" s="339">
        <f>'t6'!W33+'t6'!X33</f>
        <v>0</v>
      </c>
      <c r="F32" s="339">
        <f>'t4'!AU32</f>
        <v>0</v>
      </c>
      <c r="G32" s="339">
        <f>'t4'!AC50</f>
        <v>0</v>
      </c>
      <c r="H32" s="339">
        <f t="shared" si="1"/>
        <v>0</v>
      </c>
      <c r="I32" s="339">
        <f>'t1'!K32+'t1'!L32</f>
        <v>0</v>
      </c>
      <c r="J32" s="100" t="str">
        <f t="shared" si="0"/>
        <v>OK</v>
      </c>
    </row>
    <row r="33" spans="1:10" ht="12.75" customHeight="1">
      <c r="A33" s="658" t="str">
        <f>'t1'!A33</f>
        <v>SECONDO CAPO SCELTO</v>
      </c>
      <c r="B33" s="173" t="str">
        <f>'t1'!B33</f>
        <v>015350</v>
      </c>
      <c r="C33" s="338">
        <f>'t1'!C33+'t1'!D33</f>
        <v>0</v>
      </c>
      <c r="D33" s="338">
        <f>'t5'!S34+'t5'!T34</f>
        <v>0</v>
      </c>
      <c r="E33" s="339">
        <f>'t6'!W34+'t6'!X34</f>
        <v>0</v>
      </c>
      <c r="F33" s="339">
        <f>'t4'!AU33</f>
        <v>0</v>
      </c>
      <c r="G33" s="339">
        <f>'t4'!AD50</f>
        <v>0</v>
      </c>
      <c r="H33" s="339">
        <f t="shared" si="1"/>
        <v>0</v>
      </c>
      <c r="I33" s="339">
        <f>'t1'!K33+'t1'!L33</f>
        <v>0</v>
      </c>
      <c r="J33" s="100" t="str">
        <f t="shared" si="0"/>
        <v>OK</v>
      </c>
    </row>
    <row r="34" spans="1:10" ht="12.75" customHeight="1">
      <c r="A34" s="658" t="str">
        <f>'t1'!A34</f>
        <v>SECONDO CAPO</v>
      </c>
      <c r="B34" s="173" t="str">
        <f>'t1'!B34</f>
        <v>014349</v>
      </c>
      <c r="C34" s="338">
        <f>'t1'!C34+'t1'!D34</f>
        <v>0</v>
      </c>
      <c r="D34" s="338">
        <f>'t5'!S35+'t5'!T35</f>
        <v>0</v>
      </c>
      <c r="E34" s="339">
        <f>'t6'!W35+'t6'!X35</f>
        <v>0</v>
      </c>
      <c r="F34" s="339">
        <f>'t4'!AU34</f>
        <v>0</v>
      </c>
      <c r="G34" s="339">
        <f>'t4'!AE50</f>
        <v>0</v>
      </c>
      <c r="H34" s="339">
        <f t="shared" si="1"/>
        <v>0</v>
      </c>
      <c r="I34" s="339">
        <f>'t1'!K34+'t1'!L34</f>
        <v>0</v>
      </c>
      <c r="J34" s="100" t="str">
        <f t="shared" si="0"/>
        <v>OK</v>
      </c>
    </row>
    <row r="35" spans="1:10" ht="12.75" customHeight="1">
      <c r="A35" s="658" t="str">
        <f>'t1'!A35</f>
        <v>SERGENTE</v>
      </c>
      <c r="B35" s="173" t="str">
        <f>'t1'!B35</f>
        <v>014308</v>
      </c>
      <c r="C35" s="338">
        <f>'t1'!C35+'t1'!D35</f>
        <v>0</v>
      </c>
      <c r="D35" s="338">
        <f>'t5'!S36+'t5'!T36</f>
        <v>0</v>
      </c>
      <c r="E35" s="339">
        <f>'t6'!W36+'t6'!X36</f>
        <v>0</v>
      </c>
      <c r="F35" s="339">
        <f>'t4'!AU35</f>
        <v>0</v>
      </c>
      <c r="G35" s="339">
        <f>'t4'!AF50</f>
        <v>0</v>
      </c>
      <c r="H35" s="339">
        <f t="shared" si="1"/>
        <v>0</v>
      </c>
      <c r="I35" s="339">
        <f>'t1'!K35+'t1'!L35</f>
        <v>0</v>
      </c>
      <c r="J35" s="100" t="str">
        <f t="shared" si="0"/>
        <v>OK</v>
      </c>
    </row>
    <row r="36" spans="1:10" ht="12.75" customHeight="1">
      <c r="A36" s="658" t="str">
        <f>'t1'!A36</f>
        <v>SOTTOCAPO DI 1^ CLASSE SCELTO QUALIFICA SPECIALE</v>
      </c>
      <c r="B36" s="173" t="str">
        <f>'t1'!B36</f>
        <v>013961</v>
      </c>
      <c r="C36" s="338">
        <f>'t1'!C36+'t1'!D36</f>
        <v>0</v>
      </c>
      <c r="D36" s="338">
        <f>'t5'!S37+'t5'!T37</f>
        <v>0</v>
      </c>
      <c r="E36" s="339">
        <f>'t6'!W37+'t6'!X37</f>
        <v>0</v>
      </c>
      <c r="F36" s="339">
        <f>'t4'!AU36</f>
        <v>0</v>
      </c>
      <c r="G36" s="339">
        <f>'t4'!AG50</f>
        <v>0</v>
      </c>
      <c r="H36" s="339">
        <f t="shared" si="1"/>
        <v>0</v>
      </c>
      <c r="I36" s="339">
        <f>'t1'!K36+'t1'!L36</f>
        <v>0</v>
      </c>
      <c r="J36" s="100" t="str">
        <f t="shared" si="0"/>
        <v>OK</v>
      </c>
    </row>
    <row r="37" spans="1:10" ht="12.75" customHeight="1">
      <c r="A37" s="658" t="str">
        <f>'t1'!A37</f>
        <v>SOTTOCAPO DI 1^ CLASSE SCELTO CON 5 ANNI NEL GRADO</v>
      </c>
      <c r="B37" s="173" t="str">
        <f>'t1'!B37</f>
        <v>013962</v>
      </c>
      <c r="C37" s="338">
        <f>'t1'!C37+'t1'!D37</f>
        <v>0</v>
      </c>
      <c r="D37" s="338">
        <f>'t5'!S38+'t5'!T38</f>
        <v>0</v>
      </c>
      <c r="E37" s="339">
        <f>'t6'!W38+'t6'!X38</f>
        <v>0</v>
      </c>
      <c r="F37" s="339">
        <f>'t4'!AU37</f>
        <v>0</v>
      </c>
      <c r="G37" s="339">
        <f>'t4'!AH50</f>
        <v>0</v>
      </c>
      <c r="H37" s="339">
        <f t="shared" si="1"/>
        <v>0</v>
      </c>
      <c r="I37" s="339">
        <f>'t1'!K37+'t1'!L37</f>
        <v>0</v>
      </c>
      <c r="J37" s="100" t="str">
        <f t="shared" si="0"/>
        <v>OK</v>
      </c>
    </row>
    <row r="38" spans="1:10" ht="12.75" customHeight="1">
      <c r="A38" s="658" t="str">
        <f>'t1'!A38</f>
        <v>SOTTOCAPO DI I CLASSE SCELTO</v>
      </c>
      <c r="B38" s="173" t="str">
        <f>'t1'!B38</f>
        <v>013337</v>
      </c>
      <c r="C38" s="338">
        <f>'t1'!C38+'t1'!D38</f>
        <v>0</v>
      </c>
      <c r="D38" s="338">
        <f>'t5'!S39+'t5'!T39</f>
        <v>0</v>
      </c>
      <c r="E38" s="339">
        <f>'t6'!W39+'t6'!X39</f>
        <v>0</v>
      </c>
      <c r="F38" s="339">
        <f>'t4'!AU38</f>
        <v>0</v>
      </c>
      <c r="G38" s="339">
        <f>'t4'!AI50</f>
        <v>0</v>
      </c>
      <c r="H38" s="339">
        <f t="shared" si="1"/>
        <v>0</v>
      </c>
      <c r="I38" s="339">
        <f>'t1'!K38+'t1'!L38</f>
        <v>0</v>
      </c>
      <c r="J38" s="100" t="str">
        <f t="shared" si="0"/>
        <v>OK</v>
      </c>
    </row>
    <row r="39" spans="1:10" ht="12.75" customHeight="1">
      <c r="A39" s="658" t="str">
        <f>'t1'!A39</f>
        <v>SOTTOCAPO DI I CLASSE</v>
      </c>
      <c r="B39" s="173" t="str">
        <f>'t1'!B39</f>
        <v>013351</v>
      </c>
      <c r="C39" s="338">
        <f>'t1'!C39+'t1'!D39</f>
        <v>0</v>
      </c>
      <c r="D39" s="338">
        <f>'t5'!S40+'t5'!T40</f>
        <v>0</v>
      </c>
      <c r="E39" s="339">
        <f>'t6'!W40+'t6'!X40</f>
        <v>0</v>
      </c>
      <c r="F39" s="339">
        <f>'t4'!AU39</f>
        <v>0</v>
      </c>
      <c r="G39" s="339">
        <f>'t4'!AJ50</f>
        <v>0</v>
      </c>
      <c r="H39" s="339">
        <f t="shared" si="1"/>
        <v>0</v>
      </c>
      <c r="I39" s="339">
        <f>'t1'!K39+'t1'!L39</f>
        <v>0</v>
      </c>
      <c r="J39" s="100" t="str">
        <f t="shared" si="0"/>
        <v>OK</v>
      </c>
    </row>
    <row r="40" spans="1:10" ht="12.75" customHeight="1">
      <c r="A40" s="658" t="str">
        <f>'t1'!A40</f>
        <v>SOTTOCAPO DI II CLASSE</v>
      </c>
      <c r="B40" s="173" t="str">
        <f>'t1'!B40</f>
        <v>013352</v>
      </c>
      <c r="C40" s="338">
        <f>'t1'!C40+'t1'!D40</f>
        <v>0</v>
      </c>
      <c r="D40" s="338">
        <f>'t5'!S41+'t5'!T41</f>
        <v>0</v>
      </c>
      <c r="E40" s="339">
        <f>'t6'!W41+'t6'!X41</f>
        <v>0</v>
      </c>
      <c r="F40" s="339">
        <f>'t4'!AU40</f>
        <v>0</v>
      </c>
      <c r="G40" s="339">
        <f>'t4'!AK50</f>
        <v>0</v>
      </c>
      <c r="H40" s="339">
        <f t="shared" si="1"/>
        <v>0</v>
      </c>
      <c r="I40" s="339">
        <f>'t1'!K40+'t1'!L40</f>
        <v>0</v>
      </c>
      <c r="J40" s="100" t="str">
        <f t="shared" si="0"/>
        <v>OK</v>
      </c>
    </row>
    <row r="41" spans="1:10" ht="12.75" customHeight="1">
      <c r="A41" s="658" t="str">
        <f>'t1'!A41</f>
        <v>SOTTOCAPO DI III CLASSE</v>
      </c>
      <c r="B41" s="173" t="str">
        <f>'t1'!B41</f>
        <v>013353</v>
      </c>
      <c r="C41" s="338">
        <f>'t1'!C41+'t1'!D41</f>
        <v>0</v>
      </c>
      <c r="D41" s="338">
        <f>'t5'!S42+'t5'!T42</f>
        <v>0</v>
      </c>
      <c r="E41" s="339">
        <f>'t6'!W42+'t6'!X42</f>
        <v>0</v>
      </c>
      <c r="F41" s="339">
        <f>'t4'!AU41</f>
        <v>0</v>
      </c>
      <c r="G41" s="339">
        <f>'t4'!AL50</f>
        <v>0</v>
      </c>
      <c r="H41" s="339">
        <f aca="true" t="shared" si="2" ref="H41:H48">C41-D41+E41-F41+G41</f>
        <v>0</v>
      </c>
      <c r="I41" s="339">
        <f>'t1'!K41+'t1'!L41</f>
        <v>0</v>
      </c>
      <c r="J41" s="100" t="str">
        <f t="shared" si="0"/>
        <v>OK</v>
      </c>
    </row>
    <row r="42" spans="1:10" ht="12.75" customHeight="1">
      <c r="A42" s="658" t="str">
        <f>'t1'!A42</f>
        <v>SOTTOCAPO  III CLASSE (VFP4 FERMA BIENNALE)</v>
      </c>
      <c r="B42" s="173" t="str">
        <f>'t1'!B42</f>
        <v>013963</v>
      </c>
      <c r="C42" s="338">
        <f>'t1'!C42+'t1'!D42</f>
        <v>0</v>
      </c>
      <c r="D42" s="338">
        <f>'t5'!S43+'t5'!T43</f>
        <v>0</v>
      </c>
      <c r="E42" s="339">
        <f>'t6'!W43+'t6'!X43</f>
        <v>0</v>
      </c>
      <c r="F42" s="339">
        <f>'t4'!AU42</f>
        <v>0</v>
      </c>
      <c r="G42" s="339">
        <f>'t4'!AM50</f>
        <v>0</v>
      </c>
      <c r="H42" s="339">
        <f t="shared" si="2"/>
        <v>0</v>
      </c>
      <c r="I42" s="339">
        <f>'t1'!K42+'t1'!L42</f>
        <v>0</v>
      </c>
      <c r="J42" s="100" t="str">
        <f t="shared" si="0"/>
        <v>OK</v>
      </c>
    </row>
    <row r="43" spans="1:10" ht="12.75" customHeight="1">
      <c r="A43" s="658" t="str">
        <f>'t1'!A43</f>
        <v>VOLONTARI IN FERMA PREFISSATA QUADRIENNALE</v>
      </c>
      <c r="B43" s="173" t="str">
        <f>'t1'!B43</f>
        <v>000FP4</v>
      </c>
      <c r="C43" s="338">
        <f>'t1'!C43+'t1'!D43</f>
        <v>0</v>
      </c>
      <c r="D43" s="338">
        <f>'t5'!S44+'t5'!T44</f>
        <v>0</v>
      </c>
      <c r="E43" s="339">
        <f>'t6'!W44+'t6'!X44</f>
        <v>0</v>
      </c>
      <c r="F43" s="339">
        <f>'t4'!AU43</f>
        <v>0</v>
      </c>
      <c r="G43" s="339">
        <f>'t4'!AN50</f>
        <v>0</v>
      </c>
      <c r="H43" s="339">
        <f t="shared" si="2"/>
        <v>0</v>
      </c>
      <c r="I43" s="339">
        <f>'t1'!K43+'t1'!L43</f>
        <v>0</v>
      </c>
      <c r="J43" s="100" t="str">
        <f t="shared" si="0"/>
        <v>OK</v>
      </c>
    </row>
    <row r="44" spans="1:10" ht="12.75" customHeight="1">
      <c r="A44" s="658" t="str">
        <f>'t1'!A44</f>
        <v>VOLONTARI IN FERMA PREFISSATA DI 1 ANNO</v>
      </c>
      <c r="B44" s="173" t="str">
        <f>'t1'!B44</f>
        <v>000FP1</v>
      </c>
      <c r="C44" s="338">
        <f>'t1'!C44+'t1'!D44</f>
        <v>0</v>
      </c>
      <c r="D44" s="338">
        <f>'t5'!S45+'t5'!T45</f>
        <v>0</v>
      </c>
      <c r="E44" s="339">
        <f>'t6'!W45+'t6'!X45</f>
        <v>0</v>
      </c>
      <c r="F44" s="339">
        <f>'t4'!AU44</f>
        <v>0</v>
      </c>
      <c r="G44" s="339">
        <f>'t4'!AO50</f>
        <v>0</v>
      </c>
      <c r="H44" s="339">
        <f t="shared" si="2"/>
        <v>0</v>
      </c>
      <c r="I44" s="339">
        <f>'t1'!K44+'t1'!L44</f>
        <v>0</v>
      </c>
      <c r="J44" s="100" t="str">
        <f t="shared" si="0"/>
        <v>OK</v>
      </c>
    </row>
    <row r="45" spans="1:10" ht="12.75" customHeight="1">
      <c r="A45" s="658" t="str">
        <f>'t1'!A45</f>
        <v>VOLONTARI IN FERMA PREFISSATA DI 1 ANNO RAFFERMATI</v>
      </c>
      <c r="B45" s="173" t="str">
        <f>'t1'!B45</f>
        <v>000FR1</v>
      </c>
      <c r="C45" s="338">
        <f>'t1'!C45+'t1'!D45</f>
        <v>0</v>
      </c>
      <c r="D45" s="338">
        <f>'t5'!S46+'t5'!T46</f>
        <v>0</v>
      </c>
      <c r="E45" s="339">
        <f>'t6'!W46+'t6'!X46</f>
        <v>0</v>
      </c>
      <c r="F45" s="339">
        <f>'t4'!AU45</f>
        <v>0</v>
      </c>
      <c r="G45" s="339">
        <f>'t4'!AP50</f>
        <v>0</v>
      </c>
      <c r="H45" s="339">
        <f t="shared" si="2"/>
        <v>0</v>
      </c>
      <c r="I45" s="339">
        <f>'t1'!K45+'t1'!L45</f>
        <v>0</v>
      </c>
      <c r="J45" s="100" t="str">
        <f t="shared" si="0"/>
        <v>OK</v>
      </c>
    </row>
    <row r="46" spans="1:10" ht="12.75" customHeight="1">
      <c r="A46" s="658" t="str">
        <f>'t1'!A46</f>
        <v>U.F.P. SOTTOTENENTE DI VASCELLO</v>
      </c>
      <c r="B46" s="173" t="str">
        <f>'t1'!B46</f>
        <v>017832</v>
      </c>
      <c r="C46" s="338">
        <f>'t1'!C46+'t1'!D46</f>
        <v>0</v>
      </c>
      <c r="D46" s="338">
        <f>'t5'!S47+'t5'!T47</f>
        <v>0</v>
      </c>
      <c r="E46" s="339">
        <f>'t6'!W47+'t6'!X47</f>
        <v>0</v>
      </c>
      <c r="F46" s="339">
        <f>'t4'!AU46</f>
        <v>0</v>
      </c>
      <c r="G46" s="339">
        <f>'t4'!AQ50</f>
        <v>0</v>
      </c>
      <c r="H46" s="339">
        <f t="shared" si="2"/>
        <v>0</v>
      </c>
      <c r="I46" s="339">
        <f>'t1'!K46+'t1'!L46</f>
        <v>0</v>
      </c>
      <c r="J46" s="100" t="str">
        <f t="shared" si="0"/>
        <v>OK</v>
      </c>
    </row>
    <row r="47" spans="1:10" ht="12.75" customHeight="1">
      <c r="A47" s="658" t="str">
        <f>'t1'!A47</f>
        <v>U.F.P.  GUARDIAMARINA</v>
      </c>
      <c r="B47" s="173" t="str">
        <f>'t1'!B47</f>
        <v>014833</v>
      </c>
      <c r="C47" s="338">
        <f>'t1'!C47+'t1'!D47</f>
        <v>0</v>
      </c>
      <c r="D47" s="338">
        <f>'t5'!S48+'t5'!T48</f>
        <v>0</v>
      </c>
      <c r="E47" s="339">
        <f>'t6'!W48+'t6'!X48</f>
        <v>0</v>
      </c>
      <c r="F47" s="339">
        <f>'t4'!AU47</f>
        <v>0</v>
      </c>
      <c r="G47" s="339">
        <f>'t4'!AR50</f>
        <v>0</v>
      </c>
      <c r="H47" s="339">
        <f t="shared" si="2"/>
        <v>0</v>
      </c>
      <c r="I47" s="339">
        <f>'t1'!K47+'t1'!L47</f>
        <v>0</v>
      </c>
      <c r="J47" s="100" t="str">
        <f t="shared" si="0"/>
        <v>OK</v>
      </c>
    </row>
    <row r="48" spans="1:10" ht="12.75" customHeight="1">
      <c r="A48" s="658" t="str">
        <f>'t1'!A48</f>
        <v>ALLIEVI</v>
      </c>
      <c r="B48" s="173" t="str">
        <f>'t1'!B48</f>
        <v>000180</v>
      </c>
      <c r="C48" s="338">
        <f>'t1'!C48+'t1'!D48</f>
        <v>0</v>
      </c>
      <c r="D48" s="338">
        <f>'t5'!S49+'t5'!T49</f>
        <v>0</v>
      </c>
      <c r="E48" s="339">
        <f>'t6'!W49+'t6'!X49</f>
        <v>0</v>
      </c>
      <c r="F48" s="339">
        <f>'t4'!AU48</f>
        <v>0</v>
      </c>
      <c r="G48" s="896">
        <f>'t4'!AS50</f>
        <v>0</v>
      </c>
      <c r="H48" s="339">
        <f t="shared" si="2"/>
        <v>0</v>
      </c>
      <c r="I48" s="339">
        <f>'t1'!K48+'t1'!L48</f>
        <v>0</v>
      </c>
      <c r="J48" s="100" t="str">
        <f t="shared" si="0"/>
        <v>OK</v>
      </c>
    </row>
    <row r="49" spans="1:10" ht="12.75" customHeight="1">
      <c r="A49" s="658" t="str">
        <f>'t1'!A49</f>
        <v>ALLIEVI SCUOLE MILITARI</v>
      </c>
      <c r="B49" s="173" t="str">
        <f>'t1'!B49</f>
        <v>000SCM</v>
      </c>
      <c r="C49" s="338">
        <f>'t1'!C49+'t1'!D49</f>
        <v>0</v>
      </c>
      <c r="D49" s="338">
        <f>'t5'!S50+'t5'!T50</f>
        <v>0</v>
      </c>
      <c r="E49" s="339">
        <f>'t6'!W50+'t6'!X50</f>
        <v>0</v>
      </c>
      <c r="F49" s="339">
        <f>'t4'!AU49</f>
        <v>0</v>
      </c>
      <c r="G49" s="896">
        <f>'t4'!AT50</f>
        <v>0</v>
      </c>
      <c r="H49" s="339">
        <f>C49-D49+E49-F49+G49</f>
        <v>0</v>
      </c>
      <c r="I49" s="339">
        <f>'t1'!K49+'t1'!L49</f>
        <v>0</v>
      </c>
      <c r="J49" s="100" t="str">
        <f>IF(H49=I49,"OK","ERRORE")</f>
        <v>OK</v>
      </c>
    </row>
    <row r="50" spans="1:10" s="345" customFormat="1" ht="15.75" customHeight="1">
      <c r="A50" s="659" t="str">
        <f>'t1'!A50</f>
        <v>TOTALE</v>
      </c>
      <c r="B50" s="193"/>
      <c r="C50" s="364">
        <f aca="true" t="shared" si="3" ref="C50:I50">SUM(C6:C49)</f>
        <v>0</v>
      </c>
      <c r="D50" s="364">
        <f t="shared" si="3"/>
        <v>0</v>
      </c>
      <c r="E50" s="364">
        <f t="shared" si="3"/>
        <v>0</v>
      </c>
      <c r="F50" s="364">
        <f t="shared" si="3"/>
        <v>0</v>
      </c>
      <c r="G50" s="364">
        <f t="shared" si="3"/>
        <v>0</v>
      </c>
      <c r="H50" s="364">
        <f t="shared" si="3"/>
        <v>0</v>
      </c>
      <c r="I50" s="364">
        <f t="shared" si="3"/>
        <v>0</v>
      </c>
      <c r="J50" s="365" t="str">
        <f>IF(H50=I50,"OK","ERRORE")</f>
        <v>OK</v>
      </c>
    </row>
    <row r="55" spans="6:20" ht="9.75">
      <c r="F55" s="361"/>
      <c r="G55" s="361"/>
      <c r="H55" s="361"/>
      <c r="I55" s="361"/>
      <c r="J55" s="361"/>
      <c r="K55" s="362"/>
      <c r="L55" s="362"/>
      <c r="M55" s="362"/>
      <c r="N55" s="362"/>
      <c r="O55" s="362"/>
      <c r="P55" s="362"/>
      <c r="Q55" s="362"/>
      <c r="R55" s="362"/>
      <c r="S55" s="362"/>
      <c r="T55" s="362"/>
    </row>
    <row r="59" ht="9.75">
      <c r="G59" s="361"/>
    </row>
    <row r="60" ht="9.75">
      <c r="G60" s="361"/>
    </row>
    <row r="61" ht="9.75">
      <c r="G61" s="361"/>
    </row>
    <row r="62" ht="9.75">
      <c r="G62" s="361"/>
    </row>
    <row r="63" ht="9.75">
      <c r="G63" s="361"/>
    </row>
    <row r="64" ht="9.75">
      <c r="G64" s="362"/>
    </row>
    <row r="65" ht="9.75">
      <c r="G65" s="362"/>
    </row>
    <row r="66" ht="9.75">
      <c r="G66" s="362"/>
    </row>
    <row r="67" ht="9.75">
      <c r="G67" s="362"/>
    </row>
    <row r="68" ht="9.75">
      <c r="G68" s="362"/>
    </row>
    <row r="69" ht="9.75">
      <c r="G69" s="362"/>
    </row>
    <row r="70" ht="9.75">
      <c r="G70" s="362"/>
    </row>
    <row r="71" ht="9.75">
      <c r="G71" s="362"/>
    </row>
    <row r="72" ht="9.75">
      <c r="G72" s="362"/>
    </row>
    <row r="73" ht="9.75">
      <c r="G73" s="362"/>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51"/>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A6" sqref="A6"/>
    </sheetView>
  </sheetViews>
  <sheetFormatPr defaultColWidth="9.33203125" defaultRowHeight="10.5"/>
  <cols>
    <col min="1" max="1" width="54.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57" t="str">
        <f>'t1'!A1</f>
        <v>CAPITANERIE DI PORTO - anno 2018</v>
      </c>
      <c r="B1" s="957"/>
      <c r="C1" s="957"/>
      <c r="D1" s="957"/>
      <c r="E1" s="957"/>
      <c r="F1" s="957"/>
      <c r="G1" s="957"/>
      <c r="H1" s="957"/>
      <c r="I1" s="957"/>
      <c r="J1" s="957"/>
      <c r="K1" s="3"/>
      <c r="L1" s="310"/>
      <c r="M1"/>
    </row>
    <row r="2" spans="2:13" ht="12.75" customHeight="1">
      <c r="B2" s="5"/>
      <c r="C2" s="5"/>
      <c r="D2" s="5"/>
      <c r="E2" s="1040"/>
      <c r="F2" s="1040"/>
      <c r="G2" s="1040"/>
      <c r="H2" s="1040"/>
      <c r="I2" s="1040"/>
      <c r="J2" s="1040"/>
      <c r="K2" s="1040"/>
      <c r="L2" s="1040"/>
      <c r="M2"/>
    </row>
    <row r="3" spans="1:11" ht="21" customHeight="1">
      <c r="A3" s="183" t="str">
        <f>"Tavola di coerenza tra presenti al 31.12."&amp;'t1'!L1&amp;" rilevati nelle Tabelle 1, 7, 8 e 9 (Squadratura 2)"</f>
        <v>Tavola di coerenza tra presenti al 31.12.2018 rilevati nelle Tabelle 1, 7, 8 e 9 (Squadratura 2)</v>
      </c>
      <c r="C3" s="5"/>
      <c r="D3" s="5"/>
      <c r="E3" s="5"/>
      <c r="F3" s="5"/>
      <c r="G3" s="5"/>
      <c r="H3" s="5"/>
      <c r="I3" s="5"/>
      <c r="J3" s="5"/>
      <c r="K3" s="5"/>
    </row>
    <row r="4" spans="1:12" s="99" customFormat="1" ht="11.25" customHeight="1">
      <c r="A4" s="175"/>
      <c r="B4" s="175"/>
      <c r="C4" s="1041" t="s">
        <v>232</v>
      </c>
      <c r="D4" s="1042"/>
      <c r="E4" s="1042"/>
      <c r="F4" s="1042"/>
      <c r="G4" s="1043"/>
      <c r="H4" s="1041" t="s">
        <v>233</v>
      </c>
      <c r="I4" s="1042"/>
      <c r="J4" s="1042"/>
      <c r="K4" s="1042"/>
      <c r="L4" s="1043"/>
    </row>
    <row r="5" spans="1:12" ht="70.5" customHeight="1">
      <c r="A5" s="166" t="s">
        <v>173</v>
      </c>
      <c r="B5" s="166" t="s">
        <v>172</v>
      </c>
      <c r="C5" s="174" t="str">
        <f>"Presenti 31.12."&amp;'t1'!L1&amp;" (Tab 1)"</f>
        <v>Presenti 31.12.2018 (Tab 1)</v>
      </c>
      <c r="D5" s="171" t="s">
        <v>183</v>
      </c>
      <c r="E5" s="171" t="s">
        <v>184</v>
      </c>
      <c r="F5" s="171" t="s">
        <v>10</v>
      </c>
      <c r="G5" s="171" t="s">
        <v>182</v>
      </c>
      <c r="H5" s="174" t="str">
        <f>"Presenti 31.12."&amp;'t1'!L1&amp;" (Tab 1)"</f>
        <v>Presenti 31.12.2018 (Tab 1)</v>
      </c>
      <c r="I5" s="171" t="s">
        <v>183</v>
      </c>
      <c r="J5" s="171" t="s">
        <v>184</v>
      </c>
      <c r="K5" s="171" t="s">
        <v>10</v>
      </c>
      <c r="L5" s="171" t="s">
        <v>182</v>
      </c>
    </row>
    <row r="6" spans="1:12" ht="9.75">
      <c r="A6" s="167"/>
      <c r="B6" s="167"/>
      <c r="C6" s="176" t="s">
        <v>174</v>
      </c>
      <c r="D6" s="176" t="s">
        <v>175</v>
      </c>
      <c r="E6" s="176" t="s">
        <v>176</v>
      </c>
      <c r="F6" s="176" t="s">
        <v>177</v>
      </c>
      <c r="G6" s="177" t="s">
        <v>200</v>
      </c>
      <c r="H6" s="176" t="s">
        <v>178</v>
      </c>
      <c r="I6" s="176" t="s">
        <v>198</v>
      </c>
      <c r="J6" s="176" t="s">
        <v>180</v>
      </c>
      <c r="K6" s="176" t="s">
        <v>188</v>
      </c>
      <c r="L6" s="177" t="s">
        <v>201</v>
      </c>
    </row>
    <row r="7" spans="1:12" ht="12.75" customHeight="1">
      <c r="A7" s="125" t="str">
        <f>'t1'!A6</f>
        <v>AMMIRAGLIO ISPETTORE CAPO</v>
      </c>
      <c r="B7" s="173" t="str">
        <f>'t1'!B6</f>
        <v>0D0330</v>
      </c>
      <c r="C7" s="338">
        <f>'t1'!K6</f>
        <v>0</v>
      </c>
      <c r="D7" s="338">
        <f>'t7'!W6</f>
        <v>0</v>
      </c>
      <c r="E7" s="339">
        <f>'t8'!AA6</f>
        <v>0</v>
      </c>
      <c r="F7" s="339">
        <f>'t9'!O6</f>
        <v>0</v>
      </c>
      <c r="G7" s="100" t="str">
        <f aca="true" t="shared" si="0" ref="G7:G48">IF(COUNTIF(C7:F7,C7)=4,"OK","ERRORE")</f>
        <v>OK</v>
      </c>
      <c r="H7" s="339">
        <f>'t1'!L6</f>
        <v>0</v>
      </c>
      <c r="I7" s="339">
        <f>'t7'!X6</f>
        <v>0</v>
      </c>
      <c r="J7" s="339">
        <f>'t8'!AB6</f>
        <v>0</v>
      </c>
      <c r="K7" s="338">
        <f>'t9'!P6</f>
        <v>0</v>
      </c>
      <c r="L7" s="100" t="str">
        <f aca="true" t="shared" si="1" ref="L7:L48">IF(COUNTIF(H7:K7,H7)=4,"OK","ERRORE")</f>
        <v>OK</v>
      </c>
    </row>
    <row r="8" spans="1:12" ht="12.75" customHeight="1">
      <c r="A8" s="125" t="str">
        <f>'t1'!A7</f>
        <v>AMMIRAGLIO ISPETTORE</v>
      </c>
      <c r="B8" s="173" t="str">
        <f>'t1'!B7</f>
        <v>0D0329</v>
      </c>
      <c r="C8" s="338">
        <f>'t1'!K7</f>
        <v>0</v>
      </c>
      <c r="D8" s="338">
        <f>'t7'!W7</f>
        <v>0</v>
      </c>
      <c r="E8" s="339">
        <f>'t8'!AA7</f>
        <v>0</v>
      </c>
      <c r="F8" s="339">
        <f>'t9'!O7</f>
        <v>0</v>
      </c>
      <c r="G8" s="100" t="str">
        <f t="shared" si="0"/>
        <v>OK</v>
      </c>
      <c r="H8" s="339">
        <f>'t1'!L7</f>
        <v>0</v>
      </c>
      <c r="I8" s="339">
        <f>'t7'!X7</f>
        <v>0</v>
      </c>
      <c r="J8" s="339">
        <f>'t8'!AB7</f>
        <v>0</v>
      </c>
      <c r="K8" s="338">
        <f>'t9'!P7</f>
        <v>0</v>
      </c>
      <c r="L8" s="100" t="str">
        <f t="shared" si="1"/>
        <v>OK</v>
      </c>
    </row>
    <row r="9" spans="1:12" ht="12.75" customHeight="1">
      <c r="A9" s="125" t="str">
        <f>'t1'!A8</f>
        <v>CONTRAMMIRAGLIO</v>
      </c>
      <c r="B9" s="173" t="str">
        <f>'t1'!B8</f>
        <v>0D0334</v>
      </c>
      <c r="C9" s="338">
        <f>'t1'!K8</f>
        <v>0</v>
      </c>
      <c r="D9" s="338">
        <f>'t7'!W8</f>
        <v>0</v>
      </c>
      <c r="E9" s="339">
        <f>'t8'!AA8</f>
        <v>0</v>
      </c>
      <c r="F9" s="339">
        <f>'t9'!O8</f>
        <v>0</v>
      </c>
      <c r="G9" s="100" t="str">
        <f t="shared" si="0"/>
        <v>OK</v>
      </c>
      <c r="H9" s="339">
        <f>'t1'!L8</f>
        <v>0</v>
      </c>
      <c r="I9" s="339">
        <f>'t7'!X8</f>
        <v>0</v>
      </c>
      <c r="J9" s="339">
        <f>'t8'!AB8</f>
        <v>0</v>
      </c>
      <c r="K9" s="338">
        <f>'t9'!P8</f>
        <v>0</v>
      </c>
      <c r="L9" s="100" t="str">
        <f t="shared" si="1"/>
        <v>OK</v>
      </c>
    </row>
    <row r="10" spans="1:12" ht="12.75" customHeight="1">
      <c r="A10" s="125" t="str">
        <f>'t1'!A9</f>
        <v>CAPITANO DI VASCELLO + 23 ANNI</v>
      </c>
      <c r="B10" s="173" t="str">
        <f>'t1'!B9</f>
        <v>0D0562</v>
      </c>
      <c r="C10" s="338">
        <f>'t1'!K9</f>
        <v>0</v>
      </c>
      <c r="D10" s="338">
        <f>'t7'!W9</f>
        <v>0</v>
      </c>
      <c r="E10" s="339">
        <f>'t8'!AA9</f>
        <v>0</v>
      </c>
      <c r="F10" s="339">
        <f>'t9'!O9</f>
        <v>0</v>
      </c>
      <c r="G10" s="100" t="str">
        <f t="shared" si="0"/>
        <v>OK</v>
      </c>
      <c r="H10" s="339">
        <f>'t1'!L9</f>
        <v>0</v>
      </c>
      <c r="I10" s="339">
        <f>'t7'!X9</f>
        <v>0</v>
      </c>
      <c r="J10" s="339">
        <f>'t8'!AB9</f>
        <v>0</v>
      </c>
      <c r="K10" s="338">
        <f>'t9'!P9</f>
        <v>0</v>
      </c>
      <c r="L10" s="100" t="str">
        <f t="shared" si="1"/>
        <v>OK</v>
      </c>
    </row>
    <row r="11" spans="1:12" ht="12.75" customHeight="1">
      <c r="A11" s="125" t="str">
        <f>'t1'!A10</f>
        <v>CAPITANO DI VASCELLO</v>
      </c>
      <c r="B11" s="173" t="str">
        <f>'t1'!B10</f>
        <v>0D0345</v>
      </c>
      <c r="C11" s="338">
        <f>'t1'!K10</f>
        <v>0</v>
      </c>
      <c r="D11" s="338">
        <f>'t7'!W10</f>
        <v>0</v>
      </c>
      <c r="E11" s="339">
        <f>'t8'!AA10</f>
        <v>0</v>
      </c>
      <c r="F11" s="339">
        <f>'t9'!O10</f>
        <v>0</v>
      </c>
      <c r="G11" s="100" t="str">
        <f t="shared" si="0"/>
        <v>OK</v>
      </c>
      <c r="H11" s="339">
        <f>'t1'!L10</f>
        <v>0</v>
      </c>
      <c r="I11" s="339">
        <f>'t7'!X10</f>
        <v>0</v>
      </c>
      <c r="J11" s="339">
        <f>'t8'!AB10</f>
        <v>0</v>
      </c>
      <c r="K11" s="338">
        <f>'t9'!P10</f>
        <v>0</v>
      </c>
      <c r="L11" s="100" t="str">
        <f t="shared" si="1"/>
        <v>OK</v>
      </c>
    </row>
    <row r="12" spans="1:12" ht="12.75" customHeight="1">
      <c r="A12" s="125" t="str">
        <f>'t1'!A11</f>
        <v>CAPITANO DI FREGATA + 23 ANNI</v>
      </c>
      <c r="B12" s="173" t="str">
        <f>'t1'!B11</f>
        <v>0D0563</v>
      </c>
      <c r="C12" s="338">
        <f>'t1'!K11</f>
        <v>0</v>
      </c>
      <c r="D12" s="338">
        <f>'t7'!W11</f>
        <v>0</v>
      </c>
      <c r="E12" s="339">
        <f>'t8'!AA11</f>
        <v>0</v>
      </c>
      <c r="F12" s="339">
        <f>'t9'!O11</f>
        <v>0</v>
      </c>
      <c r="G12" s="100" t="str">
        <f t="shared" si="0"/>
        <v>OK</v>
      </c>
      <c r="H12" s="339">
        <f>'t1'!L11</f>
        <v>0</v>
      </c>
      <c r="I12" s="339">
        <f>'t7'!X11</f>
        <v>0</v>
      </c>
      <c r="J12" s="339">
        <f>'t8'!AB11</f>
        <v>0</v>
      </c>
      <c r="K12" s="338">
        <f>'t9'!P11</f>
        <v>0</v>
      </c>
      <c r="L12" s="100" t="str">
        <f t="shared" si="1"/>
        <v>OK</v>
      </c>
    </row>
    <row r="13" spans="1:12" ht="12.75" customHeight="1">
      <c r="A13" s="125" t="str">
        <f>'t1'!A12</f>
        <v>CAPITANO DI FREGATA + 18 ANNI</v>
      </c>
      <c r="B13" s="173" t="str">
        <f>'t1'!B12</f>
        <v>0D0956</v>
      </c>
      <c r="C13" s="338">
        <f>'t1'!K12</f>
        <v>0</v>
      </c>
      <c r="D13" s="338">
        <f>'t7'!W12</f>
        <v>0</v>
      </c>
      <c r="E13" s="339">
        <f>'t8'!AA12</f>
        <v>0</v>
      </c>
      <c r="F13" s="339">
        <f>'t9'!O12</f>
        <v>0</v>
      </c>
      <c r="G13" s="100" t="str">
        <f t="shared" si="0"/>
        <v>OK</v>
      </c>
      <c r="H13" s="339">
        <f>'t1'!L12</f>
        <v>0</v>
      </c>
      <c r="I13" s="339">
        <f>'t7'!X12</f>
        <v>0</v>
      </c>
      <c r="J13" s="339">
        <f>'t8'!AB12</f>
        <v>0</v>
      </c>
      <c r="K13" s="338">
        <f>'t9'!P12</f>
        <v>0</v>
      </c>
      <c r="L13" s="100" t="str">
        <f t="shared" si="1"/>
        <v>OK</v>
      </c>
    </row>
    <row r="14" spans="1:12" ht="12.75" customHeight="1">
      <c r="A14" s="125" t="str">
        <f>'t1'!A13</f>
        <v>CAPITANO DI FREGATA + 13 ANNI</v>
      </c>
      <c r="B14" s="173" t="str">
        <f>'t1'!B13</f>
        <v>0D0564</v>
      </c>
      <c r="C14" s="338">
        <f>'t1'!K13</f>
        <v>0</v>
      </c>
      <c r="D14" s="338">
        <f>'t7'!W13</f>
        <v>0</v>
      </c>
      <c r="E14" s="339">
        <f>'t8'!AA13</f>
        <v>0</v>
      </c>
      <c r="F14" s="339">
        <f>'t9'!O13</f>
        <v>0</v>
      </c>
      <c r="G14" s="100" t="str">
        <f t="shared" si="0"/>
        <v>OK</v>
      </c>
      <c r="H14" s="339">
        <f>'t1'!L13</f>
        <v>0</v>
      </c>
      <c r="I14" s="339">
        <f>'t7'!X13</f>
        <v>0</v>
      </c>
      <c r="J14" s="339">
        <f>'t8'!AB13</f>
        <v>0</v>
      </c>
      <c r="K14" s="338">
        <f>'t9'!P13</f>
        <v>0</v>
      </c>
      <c r="L14" s="100" t="str">
        <f t="shared" si="1"/>
        <v>OK</v>
      </c>
    </row>
    <row r="15" spans="1:12" ht="12.75" customHeight="1">
      <c r="A15" s="125" t="str">
        <f>'t1'!A14</f>
        <v>CAPITANO DI CORVETTA + 23 ANNI</v>
      </c>
      <c r="B15" s="173" t="str">
        <f>'t1'!B14</f>
        <v>0D0566</v>
      </c>
      <c r="C15" s="338">
        <f>'t1'!K14</f>
        <v>0</v>
      </c>
      <c r="D15" s="338">
        <f>'t7'!W14</f>
        <v>0</v>
      </c>
      <c r="E15" s="339">
        <f>'t8'!AA14</f>
        <v>0</v>
      </c>
      <c r="F15" s="339">
        <f>'t9'!O14</f>
        <v>0</v>
      </c>
      <c r="G15" s="100" t="str">
        <f t="shared" si="0"/>
        <v>OK</v>
      </c>
      <c r="H15" s="339">
        <f>'t1'!L14</f>
        <v>0</v>
      </c>
      <c r="I15" s="339">
        <f>'t7'!X14</f>
        <v>0</v>
      </c>
      <c r="J15" s="339">
        <f>'t8'!AB14</f>
        <v>0</v>
      </c>
      <c r="K15" s="338">
        <f>'t9'!P14</f>
        <v>0</v>
      </c>
      <c r="L15" s="100" t="str">
        <f t="shared" si="1"/>
        <v>OK</v>
      </c>
    </row>
    <row r="16" spans="1:12" ht="12.75" customHeight="1">
      <c r="A16" s="125" t="str">
        <f>'t1'!A15</f>
        <v>CAPITANO DI CORVETTA + 13 ANNI</v>
      </c>
      <c r="B16" s="173" t="str">
        <f>'t1'!B15</f>
        <v>0D0567</v>
      </c>
      <c r="C16" s="338">
        <f>'t1'!K15</f>
        <v>0</v>
      </c>
      <c r="D16" s="338">
        <f>'t7'!W15</f>
        <v>0</v>
      </c>
      <c r="E16" s="339">
        <f>'t8'!AA15</f>
        <v>0</v>
      </c>
      <c r="F16" s="339">
        <f>'t9'!O15</f>
        <v>0</v>
      </c>
      <c r="G16" s="100" t="str">
        <f t="shared" si="0"/>
        <v>OK</v>
      </c>
      <c r="H16" s="339">
        <f>'t1'!L15</f>
        <v>0</v>
      </c>
      <c r="I16" s="339">
        <f>'t7'!X15</f>
        <v>0</v>
      </c>
      <c r="J16" s="339">
        <f>'t8'!AB15</f>
        <v>0</v>
      </c>
      <c r="K16" s="338">
        <f>'t9'!P15</f>
        <v>0</v>
      </c>
      <c r="L16" s="100" t="str">
        <f t="shared" si="1"/>
        <v>OK</v>
      </c>
    </row>
    <row r="17" spans="1:12" ht="12.75" customHeight="1">
      <c r="A17" s="125" t="str">
        <f>'t1'!A16</f>
        <v>CAPITANO DI FREGATA</v>
      </c>
      <c r="B17" s="173" t="str">
        <f>'t1'!B16</f>
        <v>019343</v>
      </c>
      <c r="C17" s="338">
        <f>'t1'!K16</f>
        <v>0</v>
      </c>
      <c r="D17" s="338">
        <f>'t7'!W16</f>
        <v>0</v>
      </c>
      <c r="E17" s="339">
        <f>'t8'!AA16</f>
        <v>0</v>
      </c>
      <c r="F17" s="339">
        <f>'t9'!O16</f>
        <v>0</v>
      </c>
      <c r="G17" s="100" t="str">
        <f t="shared" si="0"/>
        <v>OK</v>
      </c>
      <c r="H17" s="339">
        <f>'t1'!L16</f>
        <v>0</v>
      </c>
      <c r="I17" s="339">
        <f>'t7'!X16</f>
        <v>0</v>
      </c>
      <c r="J17" s="339">
        <f>'t8'!AB16</f>
        <v>0</v>
      </c>
      <c r="K17" s="338">
        <f>'t9'!P16</f>
        <v>0</v>
      </c>
      <c r="L17" s="100" t="str">
        <f t="shared" si="1"/>
        <v>OK</v>
      </c>
    </row>
    <row r="18" spans="1:12" ht="12.75" customHeight="1">
      <c r="A18" s="125" t="str">
        <f>'t1'!A17</f>
        <v>CAPITANO DI CORVETTA  CON 3 ANNI NEL GRADO</v>
      </c>
      <c r="B18" s="173" t="str">
        <f>'t1'!B17</f>
        <v>0D0957</v>
      </c>
      <c r="C18" s="338">
        <f>'t1'!K17</f>
        <v>0</v>
      </c>
      <c r="D18" s="338">
        <f>'t7'!W17</f>
        <v>0</v>
      </c>
      <c r="E18" s="339">
        <f>'t8'!AA17</f>
        <v>0</v>
      </c>
      <c r="F18" s="339">
        <f>'t9'!O17</f>
        <v>0</v>
      </c>
      <c r="G18" s="100" t="str">
        <f t="shared" si="0"/>
        <v>OK</v>
      </c>
      <c r="H18" s="339">
        <f>'t1'!L17</f>
        <v>0</v>
      </c>
      <c r="I18" s="339">
        <f>'t7'!X17</f>
        <v>0</v>
      </c>
      <c r="J18" s="339">
        <f>'t8'!AB17</f>
        <v>0</v>
      </c>
      <c r="K18" s="338">
        <f>'t9'!P17</f>
        <v>0</v>
      </c>
      <c r="L18" s="100" t="str">
        <f t="shared" si="1"/>
        <v>OK</v>
      </c>
    </row>
    <row r="19" spans="1:12" ht="12.75" customHeight="1">
      <c r="A19" s="125" t="str">
        <f>'t1'!A18</f>
        <v>CAPITANO DI CORVETTA</v>
      </c>
      <c r="B19" s="173" t="str">
        <f>'t1'!B18</f>
        <v>019341</v>
      </c>
      <c r="C19" s="338">
        <f>'t1'!K18</f>
        <v>0</v>
      </c>
      <c r="D19" s="338">
        <f>'t7'!W18</f>
        <v>0</v>
      </c>
      <c r="E19" s="339">
        <f>'t8'!AA18</f>
        <v>0</v>
      </c>
      <c r="F19" s="339">
        <f>'t9'!O18</f>
        <v>0</v>
      </c>
      <c r="G19" s="100" t="str">
        <f t="shared" si="0"/>
        <v>OK</v>
      </c>
      <c r="H19" s="339">
        <f>'t1'!L18</f>
        <v>0</v>
      </c>
      <c r="I19" s="339">
        <f>'t7'!X18</f>
        <v>0</v>
      </c>
      <c r="J19" s="339">
        <f>'t8'!AB18</f>
        <v>0</v>
      </c>
      <c r="K19" s="338">
        <f>'t9'!P18</f>
        <v>0</v>
      </c>
      <c r="L19" s="100" t="str">
        <f t="shared" si="1"/>
        <v>OK</v>
      </c>
    </row>
    <row r="20" spans="1:12" ht="12.75" customHeight="1">
      <c r="A20" s="125" t="str">
        <f>'t1'!A19</f>
        <v>TENENTE DI VASCELLO + 10 ANNI</v>
      </c>
      <c r="B20" s="173" t="str">
        <f>'t1'!B19</f>
        <v>018958</v>
      </c>
      <c r="C20" s="338">
        <f>'t1'!K19</f>
        <v>0</v>
      </c>
      <c r="D20" s="338">
        <f>'t7'!W19</f>
        <v>0</v>
      </c>
      <c r="E20" s="339">
        <f>'t8'!AA19</f>
        <v>0</v>
      </c>
      <c r="F20" s="339">
        <f>'t9'!O19</f>
        <v>0</v>
      </c>
      <c r="G20" s="100" t="str">
        <f t="shared" si="0"/>
        <v>OK</v>
      </c>
      <c r="H20" s="339">
        <f>'t1'!L19</f>
        <v>0</v>
      </c>
      <c r="I20" s="339">
        <f>'t7'!X19</f>
        <v>0</v>
      </c>
      <c r="J20" s="339">
        <f>'t8'!AB19</f>
        <v>0</v>
      </c>
      <c r="K20" s="338">
        <f>'t9'!P19</f>
        <v>0</v>
      </c>
      <c r="L20" s="100" t="str">
        <f t="shared" si="1"/>
        <v>OK</v>
      </c>
    </row>
    <row r="21" spans="1:12" ht="12.75" customHeight="1">
      <c r="A21" s="125" t="str">
        <f>'t1'!A20</f>
        <v>TENENTE DI VASCELLO</v>
      </c>
      <c r="B21" s="173" t="str">
        <f>'t1'!B20</f>
        <v>018354</v>
      </c>
      <c r="C21" s="338">
        <f>'t1'!K20</f>
        <v>0</v>
      </c>
      <c r="D21" s="338">
        <f>'t7'!W20</f>
        <v>0</v>
      </c>
      <c r="E21" s="339">
        <f>'t8'!AA20</f>
        <v>0</v>
      </c>
      <c r="F21" s="339">
        <f>'t9'!O20</f>
        <v>0</v>
      </c>
      <c r="G21" s="100" t="str">
        <f t="shared" si="0"/>
        <v>OK</v>
      </c>
      <c r="H21" s="339">
        <f>'t1'!L20</f>
        <v>0</v>
      </c>
      <c r="I21" s="339">
        <f>'t7'!X20</f>
        <v>0</v>
      </c>
      <c r="J21" s="339">
        <f>'t8'!AB20</f>
        <v>0</v>
      </c>
      <c r="K21" s="338">
        <f>'t9'!P20</f>
        <v>0</v>
      </c>
      <c r="L21" s="100" t="str">
        <f t="shared" si="1"/>
        <v>OK</v>
      </c>
    </row>
    <row r="22" spans="1:12" ht="12.75" customHeight="1">
      <c r="A22" s="125" t="str">
        <f>'t1'!A21</f>
        <v>SOTTOTENENTE DI VASCELLO</v>
      </c>
      <c r="B22" s="173" t="str">
        <f>'t1'!B21</f>
        <v>018338</v>
      </c>
      <c r="C22" s="338">
        <f>'t1'!K21</f>
        <v>0</v>
      </c>
      <c r="D22" s="338">
        <f>'t7'!W21</f>
        <v>0</v>
      </c>
      <c r="E22" s="339">
        <f>'t8'!AA21</f>
        <v>0</v>
      </c>
      <c r="F22" s="339">
        <f>'t9'!O21</f>
        <v>0</v>
      </c>
      <c r="G22" s="100" t="str">
        <f t="shared" si="0"/>
        <v>OK</v>
      </c>
      <c r="H22" s="339">
        <f>'t1'!L21</f>
        <v>0</v>
      </c>
      <c r="I22" s="339">
        <f>'t7'!X21</f>
        <v>0</v>
      </c>
      <c r="J22" s="339">
        <f>'t8'!AB21</f>
        <v>0</v>
      </c>
      <c r="K22" s="338">
        <f>'t9'!P21</f>
        <v>0</v>
      </c>
      <c r="L22" s="100" t="str">
        <f t="shared" si="1"/>
        <v>OK</v>
      </c>
    </row>
    <row r="23" spans="1:12" ht="12.75" customHeight="1">
      <c r="A23" s="125" t="str">
        <f>'t1'!A22</f>
        <v>GUARDIAMARINA</v>
      </c>
      <c r="B23" s="173" t="str">
        <f>'t1'!B22</f>
        <v>017335</v>
      </c>
      <c r="C23" s="338">
        <f>'t1'!K22</f>
        <v>0</v>
      </c>
      <c r="D23" s="338">
        <f>'t7'!W22</f>
        <v>0</v>
      </c>
      <c r="E23" s="339">
        <f>'t8'!AA22</f>
        <v>0</v>
      </c>
      <c r="F23" s="339">
        <f>'t9'!O22</f>
        <v>0</v>
      </c>
      <c r="G23" s="100" t="str">
        <f t="shared" si="0"/>
        <v>OK</v>
      </c>
      <c r="H23" s="339">
        <f>'t1'!L22</f>
        <v>0</v>
      </c>
      <c r="I23" s="339">
        <f>'t7'!X22</f>
        <v>0</v>
      </c>
      <c r="J23" s="339">
        <f>'t8'!AB22</f>
        <v>0</v>
      </c>
      <c r="K23" s="338">
        <f>'t9'!P22</f>
        <v>0</v>
      </c>
      <c r="L23" s="100" t="str">
        <f t="shared" si="1"/>
        <v>OK</v>
      </c>
    </row>
    <row r="24" spans="1:12" ht="12.75" customHeight="1">
      <c r="A24" s="125" t="str">
        <f>'t1'!A23</f>
        <v>PRIMO LUOGOTENENTE</v>
      </c>
      <c r="B24" s="173" t="str">
        <f>'t1'!B23</f>
        <v>017938</v>
      </c>
      <c r="C24" s="338">
        <f>'t1'!K23</f>
        <v>0</v>
      </c>
      <c r="D24" s="338">
        <f>'t7'!W23</f>
        <v>0</v>
      </c>
      <c r="E24" s="339">
        <f>'t8'!AA23</f>
        <v>0</v>
      </c>
      <c r="F24" s="339">
        <f>'t9'!O23</f>
        <v>0</v>
      </c>
      <c r="G24" s="100" t="str">
        <f t="shared" si="0"/>
        <v>OK</v>
      </c>
      <c r="H24" s="339">
        <f>'t1'!L23</f>
        <v>0</v>
      </c>
      <c r="I24" s="339">
        <f>'t7'!X23</f>
        <v>0</v>
      </c>
      <c r="J24" s="339">
        <f>'t8'!AB23</f>
        <v>0</v>
      </c>
      <c r="K24" s="338">
        <f>'t9'!P23</f>
        <v>0</v>
      </c>
      <c r="L24" s="100" t="str">
        <f t="shared" si="1"/>
        <v>OK</v>
      </c>
    </row>
    <row r="25" spans="1:12" ht="12.75" customHeight="1">
      <c r="A25" s="125" t="str">
        <f>'t1'!A24</f>
        <v>LUOGOTENENTE</v>
      </c>
      <c r="B25" s="173" t="str">
        <f>'t1'!B24</f>
        <v>017830</v>
      </c>
      <c r="C25" s="338">
        <f>'t1'!K24</f>
        <v>0</v>
      </c>
      <c r="D25" s="338">
        <f>'t7'!W24</f>
        <v>0</v>
      </c>
      <c r="E25" s="339">
        <f>'t8'!AA24</f>
        <v>0</v>
      </c>
      <c r="F25" s="339">
        <f>'t9'!O24</f>
        <v>0</v>
      </c>
      <c r="G25" s="100" t="str">
        <f t="shared" si="0"/>
        <v>OK</v>
      </c>
      <c r="H25" s="339">
        <f>'t1'!L24</f>
        <v>0</v>
      </c>
      <c r="I25" s="339">
        <f>'t7'!X24</f>
        <v>0</v>
      </c>
      <c r="J25" s="339">
        <f>'t8'!AB24</f>
        <v>0</v>
      </c>
      <c r="K25" s="338">
        <f>'t9'!P24</f>
        <v>0</v>
      </c>
      <c r="L25" s="100" t="str">
        <f t="shared" si="1"/>
        <v>OK</v>
      </c>
    </row>
    <row r="26" spans="1:12" ht="12.75" customHeight="1">
      <c r="A26" s="125" t="str">
        <f>'t1'!A25</f>
        <v>PRIMO MARESCIALLO CON 8 ANNI NEL GRADO</v>
      </c>
      <c r="B26" s="173" t="str">
        <f>'t1'!B25</f>
        <v>017834</v>
      </c>
      <c r="C26" s="338">
        <f>'t1'!K25</f>
        <v>0</v>
      </c>
      <c r="D26" s="338">
        <f>'t7'!W25</f>
        <v>0</v>
      </c>
      <c r="E26" s="339">
        <f>'t8'!AA25</f>
        <v>0</v>
      </c>
      <c r="F26" s="339">
        <f>'t9'!O25</f>
        <v>0</v>
      </c>
      <c r="G26" s="100" t="str">
        <f t="shared" si="0"/>
        <v>OK</v>
      </c>
      <c r="H26" s="339">
        <f>'t1'!L25</f>
        <v>0</v>
      </c>
      <c r="I26" s="339">
        <f>'t7'!X25</f>
        <v>0</v>
      </c>
      <c r="J26" s="339">
        <f>'t8'!AB25</f>
        <v>0</v>
      </c>
      <c r="K26" s="338">
        <f>'t9'!P25</f>
        <v>0</v>
      </c>
      <c r="L26" s="100" t="str">
        <f t="shared" si="1"/>
        <v>OK</v>
      </c>
    </row>
    <row r="27" spans="1:12" ht="12.75" customHeight="1">
      <c r="A27" s="125" t="str">
        <f>'t1'!A26</f>
        <v>PRIMO MARESCIALLO</v>
      </c>
      <c r="B27" s="173" t="str">
        <f>'t1'!B26</f>
        <v>017556</v>
      </c>
      <c r="C27" s="338">
        <f>'t1'!K26</f>
        <v>0</v>
      </c>
      <c r="D27" s="338">
        <f>'t7'!W26</f>
        <v>0</v>
      </c>
      <c r="E27" s="339">
        <f>'t8'!AA26</f>
        <v>0</v>
      </c>
      <c r="F27" s="339">
        <f>'t9'!O26</f>
        <v>0</v>
      </c>
      <c r="G27" s="100" t="str">
        <f t="shared" si="0"/>
        <v>OK</v>
      </c>
      <c r="H27" s="339">
        <f>'t1'!L26</f>
        <v>0</v>
      </c>
      <c r="I27" s="339">
        <f>'t7'!X26</f>
        <v>0</v>
      </c>
      <c r="J27" s="339">
        <f>'t8'!AB26</f>
        <v>0</v>
      </c>
      <c r="K27" s="338">
        <f>'t9'!P26</f>
        <v>0</v>
      </c>
      <c r="L27" s="100" t="str">
        <f t="shared" si="1"/>
        <v>OK</v>
      </c>
    </row>
    <row r="28" spans="1:12" ht="12.75" customHeight="1">
      <c r="A28" s="125" t="str">
        <f>'t1'!A27</f>
        <v>CAPO DI I CLASSE CON 10 ANNI</v>
      </c>
      <c r="B28" s="173" t="str">
        <f>'t1'!B27</f>
        <v>016C10</v>
      </c>
      <c r="C28" s="338">
        <f>'t1'!K27</f>
        <v>0</v>
      </c>
      <c r="D28" s="338">
        <f>'t7'!W27</f>
        <v>0</v>
      </c>
      <c r="E28" s="339">
        <f>'t8'!AA27</f>
        <v>0</v>
      </c>
      <c r="F28" s="339">
        <f>'t9'!O27</f>
        <v>0</v>
      </c>
      <c r="G28" s="100" t="str">
        <f t="shared" si="0"/>
        <v>OK</v>
      </c>
      <c r="H28" s="339">
        <f>'t1'!L27</f>
        <v>0</v>
      </c>
      <c r="I28" s="339">
        <f>'t7'!X27</f>
        <v>0</v>
      </c>
      <c r="J28" s="339">
        <f>'t8'!AB27</f>
        <v>0</v>
      </c>
      <c r="K28" s="338">
        <f>'t9'!P27</f>
        <v>0</v>
      </c>
      <c r="L28" s="100" t="str">
        <f t="shared" si="1"/>
        <v>OK</v>
      </c>
    </row>
    <row r="29" spans="1:12" ht="12.75" customHeight="1">
      <c r="A29" s="125" t="str">
        <f>'t1'!A28</f>
        <v>CAPO DI I CLASSE</v>
      </c>
      <c r="B29" s="173" t="str">
        <f>'t1'!B28</f>
        <v>016332</v>
      </c>
      <c r="C29" s="338">
        <f>'t1'!K28</f>
        <v>0</v>
      </c>
      <c r="D29" s="338">
        <f>'t7'!W28</f>
        <v>0</v>
      </c>
      <c r="E29" s="339">
        <f>'t8'!AA28</f>
        <v>0</v>
      </c>
      <c r="F29" s="339">
        <f>'t9'!O28</f>
        <v>0</v>
      </c>
      <c r="G29" s="100" t="str">
        <f t="shared" si="0"/>
        <v>OK</v>
      </c>
      <c r="H29" s="339">
        <f>'t1'!L28</f>
        <v>0</v>
      </c>
      <c r="I29" s="339">
        <f>'t7'!X28</f>
        <v>0</v>
      </c>
      <c r="J29" s="339">
        <f>'t8'!AB28</f>
        <v>0</v>
      </c>
      <c r="K29" s="338">
        <f>'t9'!P28</f>
        <v>0</v>
      </c>
      <c r="L29" s="100" t="str">
        <f t="shared" si="1"/>
        <v>OK</v>
      </c>
    </row>
    <row r="30" spans="1:12" ht="12.75" customHeight="1">
      <c r="A30" s="125" t="str">
        <f>'t1'!A29</f>
        <v>CAPO DI II CLASSE</v>
      </c>
      <c r="B30" s="173" t="str">
        <f>'t1'!B29</f>
        <v>015347</v>
      </c>
      <c r="C30" s="338">
        <f>'t1'!K29</f>
        <v>0</v>
      </c>
      <c r="D30" s="338">
        <f>'t7'!W29</f>
        <v>0</v>
      </c>
      <c r="E30" s="339">
        <f>'t8'!AA29</f>
        <v>0</v>
      </c>
      <c r="F30" s="339">
        <f>'t9'!O29</f>
        <v>0</v>
      </c>
      <c r="G30" s="100" t="str">
        <f t="shared" si="0"/>
        <v>OK</v>
      </c>
      <c r="H30" s="339">
        <f>'t1'!L29</f>
        <v>0</v>
      </c>
      <c r="I30" s="339">
        <f>'t7'!X29</f>
        <v>0</v>
      </c>
      <c r="J30" s="339">
        <f>'t8'!AB29</f>
        <v>0</v>
      </c>
      <c r="K30" s="338">
        <f>'t9'!P29</f>
        <v>0</v>
      </c>
      <c r="L30" s="100" t="str">
        <f t="shared" si="1"/>
        <v>OK</v>
      </c>
    </row>
    <row r="31" spans="1:12" ht="12.75" customHeight="1">
      <c r="A31" s="125" t="str">
        <f>'t1'!A30</f>
        <v>CAPO DI III CLASSE</v>
      </c>
      <c r="B31" s="173" t="str">
        <f>'t1'!B30</f>
        <v>014333</v>
      </c>
      <c r="C31" s="338">
        <f>'t1'!K30</f>
        <v>0</v>
      </c>
      <c r="D31" s="338">
        <f>'t7'!W30</f>
        <v>0</v>
      </c>
      <c r="E31" s="339">
        <f>'t8'!AA30</f>
        <v>0</v>
      </c>
      <c r="F31" s="339">
        <f>'t9'!O30</f>
        <v>0</v>
      </c>
      <c r="G31" s="100" t="str">
        <f t="shared" si="0"/>
        <v>OK</v>
      </c>
      <c r="H31" s="339">
        <f>'t1'!L30</f>
        <v>0</v>
      </c>
      <c r="I31" s="339">
        <f>'t7'!X30</f>
        <v>0</v>
      </c>
      <c r="J31" s="339">
        <f>'t8'!AB30</f>
        <v>0</v>
      </c>
      <c r="K31" s="338">
        <f>'t9'!P30</f>
        <v>0</v>
      </c>
      <c r="L31" s="100" t="str">
        <f t="shared" si="1"/>
        <v>OK</v>
      </c>
    </row>
    <row r="32" spans="1:12" ht="12.75" customHeight="1">
      <c r="A32" s="125" t="str">
        <f>'t1'!A31</f>
        <v>SECONDO CAPO SCELTO QUALIFICA SPECIALE</v>
      </c>
      <c r="B32" s="173" t="str">
        <f>'t1'!B31</f>
        <v>015959</v>
      </c>
      <c r="C32" s="338">
        <f>'t1'!K31</f>
        <v>0</v>
      </c>
      <c r="D32" s="338">
        <f>'t7'!W31</f>
        <v>0</v>
      </c>
      <c r="E32" s="339">
        <f>'t8'!AA31</f>
        <v>0</v>
      </c>
      <c r="F32" s="339">
        <f>'t9'!O31</f>
        <v>0</v>
      </c>
      <c r="G32" s="100" t="str">
        <f t="shared" si="0"/>
        <v>OK</v>
      </c>
      <c r="H32" s="339">
        <f>'t1'!L31</f>
        <v>0</v>
      </c>
      <c r="I32" s="339">
        <f>'t7'!X31</f>
        <v>0</v>
      </c>
      <c r="J32" s="339">
        <f>'t8'!AB31</f>
        <v>0</v>
      </c>
      <c r="K32" s="338">
        <f>'t9'!P31</f>
        <v>0</v>
      </c>
      <c r="L32" s="100" t="str">
        <f t="shared" si="1"/>
        <v>OK</v>
      </c>
    </row>
    <row r="33" spans="1:12" ht="12.75" customHeight="1">
      <c r="A33" s="125" t="str">
        <f>'t1'!A32</f>
        <v>SECONDO CAPO SCELTO CON 4 ANNI NEL GRADO</v>
      </c>
      <c r="B33" s="173" t="str">
        <f>'t1'!B32</f>
        <v>013960</v>
      </c>
      <c r="C33" s="338">
        <f>'t1'!K32</f>
        <v>0</v>
      </c>
      <c r="D33" s="338">
        <f>'t7'!W32</f>
        <v>0</v>
      </c>
      <c r="E33" s="339">
        <f>'t8'!AA32</f>
        <v>0</v>
      </c>
      <c r="F33" s="339">
        <f>'t9'!O32</f>
        <v>0</v>
      </c>
      <c r="G33" s="100" t="str">
        <f t="shared" si="0"/>
        <v>OK</v>
      </c>
      <c r="H33" s="339">
        <f>'t1'!L32</f>
        <v>0</v>
      </c>
      <c r="I33" s="339">
        <f>'t7'!X32</f>
        <v>0</v>
      </c>
      <c r="J33" s="339">
        <f>'t8'!AB32</f>
        <v>0</v>
      </c>
      <c r="K33" s="338">
        <f>'t9'!P32</f>
        <v>0</v>
      </c>
      <c r="L33" s="100" t="str">
        <f t="shared" si="1"/>
        <v>OK</v>
      </c>
    </row>
    <row r="34" spans="1:12" ht="12.75" customHeight="1">
      <c r="A34" s="125" t="str">
        <f>'t1'!A33</f>
        <v>SECONDO CAPO SCELTO</v>
      </c>
      <c r="B34" s="173" t="str">
        <f>'t1'!B33</f>
        <v>015350</v>
      </c>
      <c r="C34" s="338">
        <f>'t1'!K33</f>
        <v>0</v>
      </c>
      <c r="D34" s="338">
        <f>'t7'!W33</f>
        <v>0</v>
      </c>
      <c r="E34" s="339">
        <f>'t8'!AA33</f>
        <v>0</v>
      </c>
      <c r="F34" s="339">
        <f>'t9'!O33</f>
        <v>0</v>
      </c>
      <c r="G34" s="100" t="str">
        <f t="shared" si="0"/>
        <v>OK</v>
      </c>
      <c r="H34" s="339">
        <f>'t1'!L33</f>
        <v>0</v>
      </c>
      <c r="I34" s="339">
        <f>'t7'!X33</f>
        <v>0</v>
      </c>
      <c r="J34" s="339">
        <f>'t8'!AB33</f>
        <v>0</v>
      </c>
      <c r="K34" s="338">
        <f>'t9'!P33</f>
        <v>0</v>
      </c>
      <c r="L34" s="100" t="str">
        <f t="shared" si="1"/>
        <v>OK</v>
      </c>
    </row>
    <row r="35" spans="1:12" ht="12.75" customHeight="1">
      <c r="A35" s="125" t="str">
        <f>'t1'!A34</f>
        <v>SECONDO CAPO</v>
      </c>
      <c r="B35" s="173" t="str">
        <f>'t1'!B34</f>
        <v>014349</v>
      </c>
      <c r="C35" s="338">
        <f>'t1'!K34</f>
        <v>0</v>
      </c>
      <c r="D35" s="338">
        <f>'t7'!W34</f>
        <v>0</v>
      </c>
      <c r="E35" s="339">
        <f>'t8'!AA34</f>
        <v>0</v>
      </c>
      <c r="F35" s="339">
        <f>'t9'!O34</f>
        <v>0</v>
      </c>
      <c r="G35" s="100" t="str">
        <f t="shared" si="0"/>
        <v>OK</v>
      </c>
      <c r="H35" s="339">
        <f>'t1'!L34</f>
        <v>0</v>
      </c>
      <c r="I35" s="339">
        <f>'t7'!X34</f>
        <v>0</v>
      </c>
      <c r="J35" s="339">
        <f>'t8'!AB34</f>
        <v>0</v>
      </c>
      <c r="K35" s="338">
        <f>'t9'!P34</f>
        <v>0</v>
      </c>
      <c r="L35" s="100" t="str">
        <f t="shared" si="1"/>
        <v>OK</v>
      </c>
    </row>
    <row r="36" spans="1:12" ht="12.75" customHeight="1">
      <c r="A36" s="125" t="str">
        <f>'t1'!A35</f>
        <v>SERGENTE</v>
      </c>
      <c r="B36" s="173" t="str">
        <f>'t1'!B35</f>
        <v>014308</v>
      </c>
      <c r="C36" s="338">
        <f>'t1'!K35</f>
        <v>0</v>
      </c>
      <c r="D36" s="338">
        <f>'t7'!W35</f>
        <v>0</v>
      </c>
      <c r="E36" s="339">
        <f>'t8'!AA35</f>
        <v>0</v>
      </c>
      <c r="F36" s="339">
        <f>'t9'!O35</f>
        <v>0</v>
      </c>
      <c r="G36" s="100" t="str">
        <f t="shared" si="0"/>
        <v>OK</v>
      </c>
      <c r="H36" s="339">
        <f>'t1'!L35</f>
        <v>0</v>
      </c>
      <c r="I36" s="339">
        <f>'t7'!X35</f>
        <v>0</v>
      </c>
      <c r="J36" s="339">
        <f>'t8'!AB35</f>
        <v>0</v>
      </c>
      <c r="K36" s="338">
        <f>'t9'!P35</f>
        <v>0</v>
      </c>
      <c r="L36" s="100" t="str">
        <f t="shared" si="1"/>
        <v>OK</v>
      </c>
    </row>
    <row r="37" spans="1:12" ht="12.75" customHeight="1">
      <c r="A37" s="125" t="str">
        <f>'t1'!A36</f>
        <v>SOTTOCAPO DI 1^ CLASSE SCELTO QUALIFICA SPECIALE</v>
      </c>
      <c r="B37" s="173" t="str">
        <f>'t1'!B36</f>
        <v>013961</v>
      </c>
      <c r="C37" s="338">
        <f>'t1'!K36</f>
        <v>0</v>
      </c>
      <c r="D37" s="338">
        <f>'t7'!W36</f>
        <v>0</v>
      </c>
      <c r="E37" s="339">
        <f>'t8'!AA36</f>
        <v>0</v>
      </c>
      <c r="F37" s="339">
        <f>'t9'!O36</f>
        <v>0</v>
      </c>
      <c r="G37" s="100" t="str">
        <f t="shared" si="0"/>
        <v>OK</v>
      </c>
      <c r="H37" s="339">
        <f>'t1'!L36</f>
        <v>0</v>
      </c>
      <c r="I37" s="339">
        <f>'t7'!X36</f>
        <v>0</v>
      </c>
      <c r="J37" s="339">
        <f>'t8'!AB36</f>
        <v>0</v>
      </c>
      <c r="K37" s="338">
        <f>'t9'!P36</f>
        <v>0</v>
      </c>
      <c r="L37" s="100" t="str">
        <f t="shared" si="1"/>
        <v>OK</v>
      </c>
    </row>
    <row r="38" spans="1:12" ht="12.75" customHeight="1">
      <c r="A38" s="125" t="str">
        <f>'t1'!A37</f>
        <v>SOTTOCAPO DI 1^ CLASSE SCELTO CON 5 ANNI NEL GRADO</v>
      </c>
      <c r="B38" s="173" t="str">
        <f>'t1'!B37</f>
        <v>013962</v>
      </c>
      <c r="C38" s="338">
        <f>'t1'!K37</f>
        <v>0</v>
      </c>
      <c r="D38" s="338">
        <f>'t7'!W37</f>
        <v>0</v>
      </c>
      <c r="E38" s="339">
        <f>'t8'!AA37</f>
        <v>0</v>
      </c>
      <c r="F38" s="339">
        <f>'t9'!O37</f>
        <v>0</v>
      </c>
      <c r="G38" s="100" t="str">
        <f t="shared" si="0"/>
        <v>OK</v>
      </c>
      <c r="H38" s="339">
        <f>'t1'!L37</f>
        <v>0</v>
      </c>
      <c r="I38" s="339">
        <f>'t7'!X37</f>
        <v>0</v>
      </c>
      <c r="J38" s="339">
        <f>'t8'!AB37</f>
        <v>0</v>
      </c>
      <c r="K38" s="338">
        <f>'t9'!P37</f>
        <v>0</v>
      </c>
      <c r="L38" s="100" t="str">
        <f t="shared" si="1"/>
        <v>OK</v>
      </c>
    </row>
    <row r="39" spans="1:12" ht="12.75" customHeight="1">
      <c r="A39" s="125" t="str">
        <f>'t1'!A38</f>
        <v>SOTTOCAPO DI I CLASSE SCELTO</v>
      </c>
      <c r="B39" s="173" t="str">
        <f>'t1'!B38</f>
        <v>013337</v>
      </c>
      <c r="C39" s="338">
        <f>'t1'!K38</f>
        <v>0</v>
      </c>
      <c r="D39" s="338">
        <f>'t7'!W38</f>
        <v>0</v>
      </c>
      <c r="E39" s="339">
        <f>'t8'!AA38</f>
        <v>0</v>
      </c>
      <c r="F39" s="339">
        <f>'t9'!O38</f>
        <v>0</v>
      </c>
      <c r="G39" s="100" t="str">
        <f t="shared" si="0"/>
        <v>OK</v>
      </c>
      <c r="H39" s="339">
        <f>'t1'!L38</f>
        <v>0</v>
      </c>
      <c r="I39" s="339">
        <f>'t7'!X38</f>
        <v>0</v>
      </c>
      <c r="J39" s="339">
        <f>'t8'!AB38</f>
        <v>0</v>
      </c>
      <c r="K39" s="338">
        <f>'t9'!P38</f>
        <v>0</v>
      </c>
      <c r="L39" s="100" t="str">
        <f t="shared" si="1"/>
        <v>OK</v>
      </c>
    </row>
    <row r="40" spans="1:12" ht="12.75" customHeight="1">
      <c r="A40" s="125" t="str">
        <f>'t1'!A39</f>
        <v>SOTTOCAPO DI I CLASSE</v>
      </c>
      <c r="B40" s="173" t="str">
        <f>'t1'!B39</f>
        <v>013351</v>
      </c>
      <c r="C40" s="338">
        <f>'t1'!K39</f>
        <v>0</v>
      </c>
      <c r="D40" s="338">
        <f>'t7'!W39</f>
        <v>0</v>
      </c>
      <c r="E40" s="339">
        <f>'t8'!AA39</f>
        <v>0</v>
      </c>
      <c r="F40" s="339">
        <f>'t9'!O39</f>
        <v>0</v>
      </c>
      <c r="G40" s="100" t="str">
        <f t="shared" si="0"/>
        <v>OK</v>
      </c>
      <c r="H40" s="339">
        <f>'t1'!L39</f>
        <v>0</v>
      </c>
      <c r="I40" s="339">
        <f>'t7'!X39</f>
        <v>0</v>
      </c>
      <c r="J40" s="339">
        <f>'t8'!AB39</f>
        <v>0</v>
      </c>
      <c r="K40" s="338">
        <f>'t9'!P39</f>
        <v>0</v>
      </c>
      <c r="L40" s="100" t="str">
        <f t="shared" si="1"/>
        <v>OK</v>
      </c>
    </row>
    <row r="41" spans="1:12" ht="12.75" customHeight="1">
      <c r="A41" s="125" t="str">
        <f>'t1'!A40</f>
        <v>SOTTOCAPO DI II CLASSE</v>
      </c>
      <c r="B41" s="173" t="str">
        <f>'t1'!B40</f>
        <v>013352</v>
      </c>
      <c r="C41" s="338">
        <f>'t1'!K40</f>
        <v>0</v>
      </c>
      <c r="D41" s="338">
        <f>'t7'!W40</f>
        <v>0</v>
      </c>
      <c r="E41" s="339">
        <f>'t8'!AA40</f>
        <v>0</v>
      </c>
      <c r="F41" s="339">
        <f>'t9'!O40</f>
        <v>0</v>
      </c>
      <c r="G41" s="100" t="str">
        <f t="shared" si="0"/>
        <v>OK</v>
      </c>
      <c r="H41" s="339">
        <f>'t1'!L40</f>
        <v>0</v>
      </c>
      <c r="I41" s="339">
        <f>'t7'!X40</f>
        <v>0</v>
      </c>
      <c r="J41" s="339">
        <f>'t8'!AB40</f>
        <v>0</v>
      </c>
      <c r="K41" s="338">
        <f>'t9'!P40</f>
        <v>0</v>
      </c>
      <c r="L41" s="100" t="str">
        <f t="shared" si="1"/>
        <v>OK</v>
      </c>
    </row>
    <row r="42" spans="1:12" ht="12.75" customHeight="1">
      <c r="A42" s="125" t="str">
        <f>'t1'!A41</f>
        <v>SOTTOCAPO DI III CLASSE</v>
      </c>
      <c r="B42" s="173" t="str">
        <f>'t1'!B41</f>
        <v>013353</v>
      </c>
      <c r="C42" s="338">
        <f>'t1'!K41</f>
        <v>0</v>
      </c>
      <c r="D42" s="338">
        <f>'t7'!W41</f>
        <v>0</v>
      </c>
      <c r="E42" s="339">
        <f>'t8'!AA41</f>
        <v>0</v>
      </c>
      <c r="F42" s="339">
        <f>'t9'!O41</f>
        <v>0</v>
      </c>
      <c r="G42" s="100" t="str">
        <f t="shared" si="0"/>
        <v>OK</v>
      </c>
      <c r="H42" s="339">
        <f>'t1'!L41</f>
        <v>0</v>
      </c>
      <c r="I42" s="339">
        <f>'t7'!X41</f>
        <v>0</v>
      </c>
      <c r="J42" s="339">
        <f>'t8'!AB41</f>
        <v>0</v>
      </c>
      <c r="K42" s="338">
        <f>'t9'!P41</f>
        <v>0</v>
      </c>
      <c r="L42" s="100" t="str">
        <f t="shared" si="1"/>
        <v>OK</v>
      </c>
    </row>
    <row r="43" spans="1:12" ht="12.75" customHeight="1">
      <c r="A43" s="125" t="str">
        <f>'t1'!A42</f>
        <v>SOTTOCAPO  III CLASSE (VFP4 FERMA BIENNALE)</v>
      </c>
      <c r="B43" s="173" t="str">
        <f>'t1'!B42</f>
        <v>013963</v>
      </c>
      <c r="C43" s="338">
        <f>'t1'!K42</f>
        <v>0</v>
      </c>
      <c r="D43" s="338">
        <f>'t7'!W42</f>
        <v>0</v>
      </c>
      <c r="E43" s="339">
        <f>'t8'!AA42</f>
        <v>0</v>
      </c>
      <c r="F43" s="339">
        <f>'t9'!O42</f>
        <v>0</v>
      </c>
      <c r="G43" s="100" t="str">
        <f t="shared" si="0"/>
        <v>OK</v>
      </c>
      <c r="H43" s="339">
        <f>'t1'!L42</f>
        <v>0</v>
      </c>
      <c r="I43" s="339">
        <f>'t7'!X42</f>
        <v>0</v>
      </c>
      <c r="J43" s="339">
        <f>'t8'!AB42</f>
        <v>0</v>
      </c>
      <c r="K43" s="338">
        <f>'t9'!P42</f>
        <v>0</v>
      </c>
      <c r="L43" s="100" t="str">
        <f t="shared" si="1"/>
        <v>OK</v>
      </c>
    </row>
    <row r="44" spans="1:12" ht="12.75" customHeight="1">
      <c r="A44" s="125" t="str">
        <f>'t1'!A43</f>
        <v>VOLONTARI IN FERMA PREFISSATA QUADRIENNALE</v>
      </c>
      <c r="B44" s="173" t="str">
        <f>'t1'!B43</f>
        <v>000FP4</v>
      </c>
      <c r="C44" s="338">
        <f>'t1'!K43</f>
        <v>0</v>
      </c>
      <c r="D44" s="338">
        <f>'t7'!W43</f>
        <v>0</v>
      </c>
      <c r="E44" s="339">
        <f>'t8'!AA43</f>
        <v>0</v>
      </c>
      <c r="F44" s="339">
        <f>'t9'!O43</f>
        <v>0</v>
      </c>
      <c r="G44" s="100" t="str">
        <f t="shared" si="0"/>
        <v>OK</v>
      </c>
      <c r="H44" s="339">
        <f>'t1'!L43</f>
        <v>0</v>
      </c>
      <c r="I44" s="339">
        <f>'t7'!X43</f>
        <v>0</v>
      </c>
      <c r="J44" s="339">
        <f>'t8'!AB43</f>
        <v>0</v>
      </c>
      <c r="K44" s="338">
        <f>'t9'!P43</f>
        <v>0</v>
      </c>
      <c r="L44" s="100" t="str">
        <f t="shared" si="1"/>
        <v>OK</v>
      </c>
    </row>
    <row r="45" spans="1:12" ht="12.75" customHeight="1">
      <c r="A45" s="125" t="str">
        <f>'t1'!A44</f>
        <v>VOLONTARI IN FERMA PREFISSATA DI 1 ANNO</v>
      </c>
      <c r="B45" s="173" t="str">
        <f>'t1'!B44</f>
        <v>000FP1</v>
      </c>
      <c r="C45" s="338">
        <f>'t1'!K44</f>
        <v>0</v>
      </c>
      <c r="D45" s="338">
        <f>'t7'!W44</f>
        <v>0</v>
      </c>
      <c r="E45" s="339">
        <f>'t8'!AA44</f>
        <v>0</v>
      </c>
      <c r="F45" s="339">
        <f>'t9'!O44</f>
        <v>0</v>
      </c>
      <c r="G45" s="100" t="str">
        <f t="shared" si="0"/>
        <v>OK</v>
      </c>
      <c r="H45" s="339">
        <f>'t1'!L44</f>
        <v>0</v>
      </c>
      <c r="I45" s="339">
        <f>'t7'!X44</f>
        <v>0</v>
      </c>
      <c r="J45" s="339">
        <f>'t8'!AB44</f>
        <v>0</v>
      </c>
      <c r="K45" s="338">
        <f>'t9'!P44</f>
        <v>0</v>
      </c>
      <c r="L45" s="100" t="str">
        <f t="shared" si="1"/>
        <v>OK</v>
      </c>
    </row>
    <row r="46" spans="1:12" ht="12.75" customHeight="1">
      <c r="A46" s="125" t="str">
        <f>'t1'!A45</f>
        <v>VOLONTARI IN FERMA PREFISSATA DI 1 ANNO RAFFERMATI</v>
      </c>
      <c r="B46" s="173" t="str">
        <f>'t1'!B45</f>
        <v>000FR1</v>
      </c>
      <c r="C46" s="338">
        <f>'t1'!K45</f>
        <v>0</v>
      </c>
      <c r="D46" s="338">
        <f>'t7'!W45</f>
        <v>0</v>
      </c>
      <c r="E46" s="339">
        <f>'t8'!AA45</f>
        <v>0</v>
      </c>
      <c r="F46" s="339">
        <f>'t9'!O45</f>
        <v>0</v>
      </c>
      <c r="G46" s="100" t="str">
        <f t="shared" si="0"/>
        <v>OK</v>
      </c>
      <c r="H46" s="339">
        <f>'t1'!L45</f>
        <v>0</v>
      </c>
      <c r="I46" s="339">
        <f>'t7'!X45</f>
        <v>0</v>
      </c>
      <c r="J46" s="339">
        <f>'t8'!AB45</f>
        <v>0</v>
      </c>
      <c r="K46" s="338">
        <f>'t9'!P45</f>
        <v>0</v>
      </c>
      <c r="L46" s="100" t="str">
        <f t="shared" si="1"/>
        <v>OK</v>
      </c>
    </row>
    <row r="47" spans="1:12" ht="12.75" customHeight="1">
      <c r="A47" s="125" t="str">
        <f>'t1'!A46</f>
        <v>U.F.P. SOTTOTENENTE DI VASCELLO</v>
      </c>
      <c r="B47" s="173" t="str">
        <f>'t1'!B46</f>
        <v>017832</v>
      </c>
      <c r="C47" s="338">
        <f>'t1'!K46</f>
        <v>0</v>
      </c>
      <c r="D47" s="338">
        <f>'t7'!W46</f>
        <v>0</v>
      </c>
      <c r="E47" s="339">
        <f>'t8'!AA46</f>
        <v>0</v>
      </c>
      <c r="F47" s="339">
        <f>'t9'!O46</f>
        <v>0</v>
      </c>
      <c r="G47" s="100" t="str">
        <f t="shared" si="0"/>
        <v>OK</v>
      </c>
      <c r="H47" s="339">
        <f>'t1'!L46</f>
        <v>0</v>
      </c>
      <c r="I47" s="339">
        <f>'t7'!X46</f>
        <v>0</v>
      </c>
      <c r="J47" s="339">
        <f>'t8'!AB46</f>
        <v>0</v>
      </c>
      <c r="K47" s="338">
        <f>'t9'!P46</f>
        <v>0</v>
      </c>
      <c r="L47" s="100" t="str">
        <f t="shared" si="1"/>
        <v>OK</v>
      </c>
    </row>
    <row r="48" spans="1:12" ht="12.75" customHeight="1">
      <c r="A48" s="125" t="str">
        <f>'t1'!A47</f>
        <v>U.F.P.  GUARDIAMARINA</v>
      </c>
      <c r="B48" s="173" t="str">
        <f>'t1'!B47</f>
        <v>014833</v>
      </c>
      <c r="C48" s="338">
        <f>'t1'!K47</f>
        <v>0</v>
      </c>
      <c r="D48" s="338">
        <f>'t7'!W47</f>
        <v>0</v>
      </c>
      <c r="E48" s="339">
        <f>'t8'!AA47</f>
        <v>0</v>
      </c>
      <c r="F48" s="339">
        <f>'t9'!O47</f>
        <v>0</v>
      </c>
      <c r="G48" s="100" t="str">
        <f t="shared" si="0"/>
        <v>OK</v>
      </c>
      <c r="H48" s="339">
        <f>'t1'!L47</f>
        <v>0</v>
      </c>
      <c r="I48" s="339">
        <f>'t7'!X47</f>
        <v>0</v>
      </c>
      <c r="J48" s="339">
        <f>'t8'!AB47</f>
        <v>0</v>
      </c>
      <c r="K48" s="338">
        <f>'t9'!P47</f>
        <v>0</v>
      </c>
      <c r="L48" s="100" t="str">
        <f t="shared" si="1"/>
        <v>OK</v>
      </c>
    </row>
    <row r="49" spans="1:12" ht="12.75" customHeight="1">
      <c r="A49" s="125" t="str">
        <f>'t1'!A48</f>
        <v>ALLIEVI</v>
      </c>
      <c r="B49" s="173" t="str">
        <f>'t1'!B48</f>
        <v>000180</v>
      </c>
      <c r="C49" s="338">
        <f>'t1'!K48</f>
        <v>0</v>
      </c>
      <c r="D49" s="338">
        <f>'t7'!W48</f>
        <v>0</v>
      </c>
      <c r="E49" s="339">
        <f>'t8'!AA48</f>
        <v>0</v>
      </c>
      <c r="F49" s="339">
        <f>'t9'!O48</f>
        <v>0</v>
      </c>
      <c r="G49" s="100" t="str">
        <f>IF(COUNTIF(C49:F49,C49)=4,"OK","ERRORE")</f>
        <v>OK</v>
      </c>
      <c r="H49" s="339">
        <f>'t1'!L48</f>
        <v>0</v>
      </c>
      <c r="I49" s="339">
        <f>'t7'!X48</f>
        <v>0</v>
      </c>
      <c r="J49" s="339">
        <f>'t8'!AB48</f>
        <v>0</v>
      </c>
      <c r="K49" s="338">
        <f>'t9'!P48</f>
        <v>0</v>
      </c>
      <c r="L49" s="100" t="str">
        <f>IF(COUNTIF(H49:K49,H49)=4,"OK","ERRORE")</f>
        <v>OK</v>
      </c>
    </row>
    <row r="50" spans="1:12" ht="12.75" customHeight="1">
      <c r="A50" s="125" t="str">
        <f>'t1'!A49</f>
        <v>ALLIEVI SCUOLE MILITARI</v>
      </c>
      <c r="B50" s="173" t="str">
        <f>'t1'!B49</f>
        <v>000SCM</v>
      </c>
      <c r="C50" s="338">
        <f>'t1'!K49</f>
        <v>0</v>
      </c>
      <c r="D50" s="338">
        <f>'t7'!W49</f>
        <v>0</v>
      </c>
      <c r="E50" s="339">
        <f>'t8'!AA49</f>
        <v>0</v>
      </c>
      <c r="F50" s="339">
        <f>'t9'!O49</f>
        <v>0</v>
      </c>
      <c r="G50" s="100" t="str">
        <f>IF(COUNTIF(C50:F50,C50)=4,"OK","ERRORE")</f>
        <v>OK</v>
      </c>
      <c r="H50" s="339">
        <f>'t1'!L49</f>
        <v>0</v>
      </c>
      <c r="I50" s="339">
        <f>'t7'!X49</f>
        <v>0</v>
      </c>
      <c r="J50" s="339">
        <f>'t8'!AB49</f>
        <v>0</v>
      </c>
      <c r="K50" s="338">
        <f>'t9'!P49</f>
        <v>0</v>
      </c>
      <c r="L50" s="100" t="str">
        <f>IF(COUNTIF(H50:K50,H50)=4,"OK","ERRORE")</f>
        <v>OK</v>
      </c>
    </row>
    <row r="51" spans="1:12" ht="15.75" customHeight="1">
      <c r="A51" s="125" t="str">
        <f>'t1'!A50</f>
        <v>TOTALE</v>
      </c>
      <c r="B51" s="163"/>
      <c r="C51" s="339">
        <f>SUM(C7:C50)</f>
        <v>0</v>
      </c>
      <c r="D51" s="339">
        <f>SUM(D7:D50)</f>
        <v>0</v>
      </c>
      <c r="E51" s="339">
        <f>SUM(E7:E50)</f>
        <v>0</v>
      </c>
      <c r="F51" s="339">
        <f>SUM(F7:F50)</f>
        <v>0</v>
      </c>
      <c r="G51" s="100" t="str">
        <f>IF(COUNTIF(C51:F51,C51)=4,"OK","ERRORE")</f>
        <v>OK</v>
      </c>
      <c r="H51" s="339">
        <f>SUM(H7:H50)</f>
        <v>0</v>
      </c>
      <c r="I51" s="339">
        <f>SUM(I7:I50)</f>
        <v>0</v>
      </c>
      <c r="J51" s="339">
        <f>SUM(J7:J50)</f>
        <v>0</v>
      </c>
      <c r="K51" s="339">
        <f>SUM(K7:K50)</f>
        <v>0</v>
      </c>
      <c r="L51" s="100" t="str">
        <f>IF(COUNTIF(H51:K51,H51)=4,"OK","ERRORE")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53"/>
  <sheetViews>
    <sheetView showGridLines="0" zoomScalePageLayoutView="0" workbookViewId="0" topLeftCell="A1">
      <pane xSplit="2" ySplit="5" topLeftCell="L36" activePane="bottomRight" state="frozen"/>
      <selection pane="topLeft" activeCell="A2" sqref="A2"/>
      <selection pane="topRight" activeCell="A2" sqref="A2"/>
      <selection pane="bottomLeft" activeCell="A2" sqref="A2"/>
      <selection pane="bottomRight" activeCell="AC13" sqref="AC13"/>
    </sheetView>
  </sheetViews>
  <sheetFormatPr defaultColWidth="9.33203125" defaultRowHeight="10.5"/>
  <cols>
    <col min="1" max="1" width="54.83203125" style="5" customWidth="1"/>
    <col min="2" max="2" width="9.66015625" style="7" customWidth="1"/>
    <col min="3" max="12" width="12.83203125" style="5" hidden="1" customWidth="1"/>
    <col min="13" max="13" width="9.33203125" style="774" hidden="1" customWidth="1"/>
    <col min="14" max="26" width="9.33203125" style="5" hidden="1" customWidth="1"/>
    <col min="27" max="36" width="12.83203125" style="5" customWidth="1"/>
    <col min="37" max="37" width="9.33203125" style="774" customWidth="1"/>
    <col min="38" max="16384" width="9.33203125" style="5" customWidth="1"/>
  </cols>
  <sheetData>
    <row r="1" spans="1:36" ht="24.75" customHeight="1" thickBot="1">
      <c r="A1" s="848" t="str">
        <f>"CAPITANERIE DI PORTO"&amp;" - anno "&amp;$L$1</f>
        <v>CAPITANERIE DI PORTO - anno 2018</v>
      </c>
      <c r="B1" s="848"/>
      <c r="C1" s="848"/>
      <c r="D1" s="848"/>
      <c r="E1" s="848"/>
      <c r="F1" s="848"/>
      <c r="G1" s="848"/>
      <c r="H1" s="848"/>
      <c r="I1" s="848"/>
      <c r="J1" s="848"/>
      <c r="K1" s="848"/>
      <c r="L1" s="656">
        <v>2018</v>
      </c>
      <c r="M1" s="848"/>
      <c r="N1" s="848"/>
      <c r="O1" s="848"/>
      <c r="P1" s="848"/>
      <c r="Q1" s="848"/>
      <c r="R1" s="848"/>
      <c r="S1" s="848"/>
      <c r="T1" s="848"/>
      <c r="U1" s="848"/>
      <c r="V1" s="848"/>
      <c r="W1" s="848"/>
      <c r="X1" s="848"/>
      <c r="Y1" s="848"/>
      <c r="Z1" s="848"/>
      <c r="AA1" s="848"/>
      <c r="AB1" s="848"/>
      <c r="AC1" s="848"/>
      <c r="AD1" s="848"/>
      <c r="AE1" s="848"/>
      <c r="AF1" s="848"/>
      <c r="AG1" s="848"/>
      <c r="AH1" s="848"/>
      <c r="AI1" s="848"/>
      <c r="AJ1" s="656"/>
    </row>
    <row r="2" spans="1:36" ht="30" customHeight="1" thickBot="1">
      <c r="A2" s="397"/>
      <c r="B2" s="398"/>
      <c r="C2" s="366"/>
      <c r="D2" s="366"/>
      <c r="E2" s="366"/>
      <c r="F2" s="366"/>
      <c r="G2" s="950"/>
      <c r="H2" s="951"/>
      <c r="I2" s="951"/>
      <c r="J2" s="951"/>
      <c r="K2" s="951"/>
      <c r="L2" s="952"/>
      <c r="AA2" s="366"/>
      <c r="AB2" s="366"/>
      <c r="AC2" s="366"/>
      <c r="AD2" s="366"/>
      <c r="AE2" s="953"/>
      <c r="AF2" s="953"/>
      <c r="AG2" s="953"/>
      <c r="AH2" s="953"/>
      <c r="AI2" s="953"/>
      <c r="AJ2" s="953"/>
    </row>
    <row r="3" spans="1:36" ht="15" customHeight="1" thickBot="1">
      <c r="A3" s="368"/>
      <c r="B3" s="369"/>
      <c r="C3" s="947" t="s">
        <v>55</v>
      </c>
      <c r="D3" s="947"/>
      <c r="E3" s="947"/>
      <c r="F3" s="947"/>
      <c r="G3" s="948"/>
      <c r="H3" s="948"/>
      <c r="I3" s="948"/>
      <c r="J3" s="948"/>
      <c r="K3" s="948"/>
      <c r="L3" s="949"/>
      <c r="AA3" s="954" t="s">
        <v>55</v>
      </c>
      <c r="AB3" s="955"/>
      <c r="AC3" s="955"/>
      <c r="AD3" s="955"/>
      <c r="AE3" s="955"/>
      <c r="AF3" s="955"/>
      <c r="AG3" s="955"/>
      <c r="AH3" s="955"/>
      <c r="AI3" s="955"/>
      <c r="AJ3" s="956"/>
    </row>
    <row r="4" spans="1:36" ht="21" thickTop="1">
      <c r="A4" s="759" t="s">
        <v>118</v>
      </c>
      <c r="B4" s="760" t="s">
        <v>56</v>
      </c>
      <c r="C4" s="18" t="str">
        <f>"Totale dipendenti al 31/12/"&amp;L1-1&amp;" (*)"</f>
        <v>Totale dipendenti al 31/12/2017 (*)</v>
      </c>
      <c r="D4" s="17"/>
      <c r="E4" s="16" t="s">
        <v>60</v>
      </c>
      <c r="F4" s="17"/>
      <c r="G4" s="18" t="s">
        <v>114</v>
      </c>
      <c r="H4" s="17"/>
      <c r="I4" s="18" t="s">
        <v>115</v>
      </c>
      <c r="J4" s="17"/>
      <c r="K4" s="18" t="str">
        <f>"Totale dipendenti al 31/12/"&amp;L1&amp;" (**)"</f>
        <v>Totale dipendenti al 31/12/2018 (**)</v>
      </c>
      <c r="L4" s="296"/>
      <c r="AA4" s="898" t="str">
        <f>"Totale dipendenti al 31/12/"&amp;L1-1&amp;" (*)"</f>
        <v>Totale dipendenti al 31/12/2017 (*)</v>
      </c>
      <c r="AB4" s="899"/>
      <c r="AC4" s="900" t="s">
        <v>60</v>
      </c>
      <c r="AD4" s="899"/>
      <c r="AE4" s="898" t="s">
        <v>114</v>
      </c>
      <c r="AF4" s="899"/>
      <c r="AG4" s="898" t="s">
        <v>115</v>
      </c>
      <c r="AH4" s="899"/>
      <c r="AI4" s="898" t="str">
        <f>"Totale dipendenti al 31/12/"&amp;L1&amp;" (**)"</f>
        <v>Totale dipendenti al 31/12/2018 (**)</v>
      </c>
      <c r="AJ4" s="296"/>
    </row>
    <row r="5" spans="1:36" ht="10.5" thickBot="1">
      <c r="A5" s="762" t="s">
        <v>554</v>
      </c>
      <c r="B5" s="761"/>
      <c r="C5" s="239" t="s">
        <v>57</v>
      </c>
      <c r="D5" s="240" t="s">
        <v>58</v>
      </c>
      <c r="E5" s="239" t="s">
        <v>57</v>
      </c>
      <c r="F5" s="240" t="s">
        <v>58</v>
      </c>
      <c r="G5" s="239" t="s">
        <v>57</v>
      </c>
      <c r="H5" s="240" t="s">
        <v>58</v>
      </c>
      <c r="I5" s="239" t="s">
        <v>57</v>
      </c>
      <c r="J5" s="240" t="s">
        <v>58</v>
      </c>
      <c r="K5" s="239" t="s">
        <v>57</v>
      </c>
      <c r="L5" s="297" t="s">
        <v>58</v>
      </c>
      <c r="AA5" s="239" t="s">
        <v>57</v>
      </c>
      <c r="AB5" s="240" t="s">
        <v>58</v>
      </c>
      <c r="AC5" s="239" t="s">
        <v>57</v>
      </c>
      <c r="AD5" s="240" t="s">
        <v>58</v>
      </c>
      <c r="AE5" s="239" t="s">
        <v>57</v>
      </c>
      <c r="AF5" s="240" t="s">
        <v>58</v>
      </c>
      <c r="AG5" s="239" t="s">
        <v>57</v>
      </c>
      <c r="AH5" s="240" t="s">
        <v>58</v>
      </c>
      <c r="AI5" s="239" t="s">
        <v>57</v>
      </c>
      <c r="AJ5" s="297" t="s">
        <v>58</v>
      </c>
    </row>
    <row r="6" spans="1:37" ht="12.75" customHeight="1" thickTop="1">
      <c r="A6" s="142" t="s">
        <v>439</v>
      </c>
      <c r="B6" s="357" t="s">
        <v>440</v>
      </c>
      <c r="C6" s="816">
        <f>ROUND(AA6,0)</f>
        <v>0</v>
      </c>
      <c r="D6" s="817">
        <f aca="true" t="shared" si="0" ref="D6:D47">ROUND(AB6,0)</f>
        <v>0</v>
      </c>
      <c r="E6" s="818">
        <f aca="true" t="shared" si="1" ref="E6:E47">ROUND(AC6,0)</f>
        <v>0</v>
      </c>
      <c r="F6" s="819">
        <f aca="true" t="shared" si="2" ref="F6:F47">ROUND(AD6,0)</f>
        <v>0</v>
      </c>
      <c r="G6" s="818">
        <f aca="true" t="shared" si="3" ref="G6:G47">ROUND(AE6,0)</f>
        <v>0</v>
      </c>
      <c r="H6" s="819">
        <f aca="true" t="shared" si="4" ref="H6:H47">ROUND(AF6,0)</f>
        <v>0</v>
      </c>
      <c r="I6" s="818">
        <f aca="true" t="shared" si="5" ref="I6:I47">ROUND(AG6,0)</f>
        <v>0</v>
      </c>
      <c r="J6" s="819">
        <f aca="true" t="shared" si="6" ref="J6:J47">ROUND(AH6,0)</f>
        <v>0</v>
      </c>
      <c r="K6" s="423">
        <f>E6+G6+I6</f>
        <v>0</v>
      </c>
      <c r="L6" s="424">
        <f>F6+H6+J6</f>
        <v>0</v>
      </c>
      <c r="M6" s="775">
        <f>K6+L6</f>
        <v>0</v>
      </c>
      <c r="AA6" s="324"/>
      <c r="AB6" s="325"/>
      <c r="AC6" s="323"/>
      <c r="AD6" s="247"/>
      <c r="AE6" s="323"/>
      <c r="AF6" s="247"/>
      <c r="AG6" s="323"/>
      <c r="AH6" s="247"/>
      <c r="AI6" s="423">
        <f>AC6+AE6+AG6</f>
        <v>0</v>
      </c>
      <c r="AJ6" s="424">
        <f>AD6+AF6+AH6</f>
        <v>0</v>
      </c>
      <c r="AK6" s="775">
        <f>AI6+AJ6</f>
        <v>0</v>
      </c>
    </row>
    <row r="7" spans="1:37" ht="12.75" customHeight="1">
      <c r="A7" s="142" t="s">
        <v>441</v>
      </c>
      <c r="B7" s="358" t="s">
        <v>442</v>
      </c>
      <c r="C7" s="816">
        <f aca="true" t="shared" si="7" ref="C7:C47">ROUND(AA7,0)</f>
        <v>0</v>
      </c>
      <c r="D7" s="817">
        <f t="shared" si="0"/>
        <v>0</v>
      </c>
      <c r="E7" s="818">
        <f t="shared" si="1"/>
        <v>0</v>
      </c>
      <c r="F7" s="819">
        <f t="shared" si="2"/>
        <v>0</v>
      </c>
      <c r="G7" s="818">
        <f t="shared" si="3"/>
        <v>0</v>
      </c>
      <c r="H7" s="819">
        <f t="shared" si="4"/>
        <v>0</v>
      </c>
      <c r="I7" s="818">
        <f t="shared" si="5"/>
        <v>0</v>
      </c>
      <c r="J7" s="819">
        <f t="shared" si="6"/>
        <v>0</v>
      </c>
      <c r="K7" s="423">
        <f aca="true" t="shared" si="8" ref="K7:K40">E7+G7+I7</f>
        <v>0</v>
      </c>
      <c r="L7" s="424">
        <f aca="true" t="shared" si="9" ref="L7:L40">F7+H7+J7</f>
        <v>0</v>
      </c>
      <c r="M7" s="775">
        <f aca="true" t="shared" si="10" ref="M7:M47">K7+L7</f>
        <v>0</v>
      </c>
      <c r="AA7" s="324"/>
      <c r="AB7" s="325"/>
      <c r="AC7" s="323"/>
      <c r="AD7" s="247"/>
      <c r="AE7" s="323"/>
      <c r="AF7" s="247"/>
      <c r="AG7" s="323"/>
      <c r="AH7" s="247"/>
      <c r="AI7" s="423">
        <f aca="true" t="shared" si="11" ref="AI7:AI47">AC7+AE7+AG7</f>
        <v>0</v>
      </c>
      <c r="AJ7" s="424">
        <f aca="true" t="shared" si="12" ref="AJ7:AJ47">AD7+AF7+AH7</f>
        <v>0</v>
      </c>
      <c r="AK7" s="775">
        <f aca="true" t="shared" si="13" ref="AK7:AK47">AI7+AJ7</f>
        <v>0</v>
      </c>
    </row>
    <row r="8" spans="1:37" ht="12.75" customHeight="1">
      <c r="A8" s="142" t="s">
        <v>443</v>
      </c>
      <c r="B8" s="358" t="s">
        <v>444</v>
      </c>
      <c r="C8" s="816">
        <f t="shared" si="7"/>
        <v>0</v>
      </c>
      <c r="D8" s="817">
        <f t="shared" si="0"/>
        <v>0</v>
      </c>
      <c r="E8" s="818">
        <f t="shared" si="1"/>
        <v>0</v>
      </c>
      <c r="F8" s="819">
        <f t="shared" si="2"/>
        <v>0</v>
      </c>
      <c r="G8" s="818">
        <f t="shared" si="3"/>
        <v>0</v>
      </c>
      <c r="H8" s="819">
        <f t="shared" si="4"/>
        <v>0</v>
      </c>
      <c r="I8" s="818">
        <f t="shared" si="5"/>
        <v>0</v>
      </c>
      <c r="J8" s="819">
        <f t="shared" si="6"/>
        <v>0</v>
      </c>
      <c r="K8" s="423">
        <f t="shared" si="8"/>
        <v>0</v>
      </c>
      <c r="L8" s="424">
        <f t="shared" si="9"/>
        <v>0</v>
      </c>
      <c r="M8" s="775">
        <f t="shared" si="10"/>
        <v>0</v>
      </c>
      <c r="AA8" s="324"/>
      <c r="AB8" s="325"/>
      <c r="AC8" s="323"/>
      <c r="AD8" s="247"/>
      <c r="AE8" s="323"/>
      <c r="AF8" s="247"/>
      <c r="AG8" s="323"/>
      <c r="AH8" s="247"/>
      <c r="AI8" s="423">
        <f t="shared" si="11"/>
        <v>0</v>
      </c>
      <c r="AJ8" s="424">
        <f t="shared" si="12"/>
        <v>0</v>
      </c>
      <c r="AK8" s="775">
        <f t="shared" si="13"/>
        <v>0</v>
      </c>
    </row>
    <row r="9" spans="1:37" ht="12.75" customHeight="1">
      <c r="A9" s="142" t="s">
        <v>445</v>
      </c>
      <c r="B9" s="358" t="s">
        <v>446</v>
      </c>
      <c r="C9" s="816">
        <f t="shared" si="7"/>
        <v>0</v>
      </c>
      <c r="D9" s="817">
        <f t="shared" si="0"/>
        <v>0</v>
      </c>
      <c r="E9" s="818">
        <f t="shared" si="1"/>
        <v>0</v>
      </c>
      <c r="F9" s="819">
        <f t="shared" si="2"/>
        <v>0</v>
      </c>
      <c r="G9" s="818">
        <f t="shared" si="3"/>
        <v>0</v>
      </c>
      <c r="H9" s="819">
        <f t="shared" si="4"/>
        <v>0</v>
      </c>
      <c r="I9" s="818">
        <f t="shared" si="5"/>
        <v>0</v>
      </c>
      <c r="J9" s="819">
        <f t="shared" si="6"/>
        <v>0</v>
      </c>
      <c r="K9" s="423">
        <f t="shared" si="8"/>
        <v>0</v>
      </c>
      <c r="L9" s="424">
        <f t="shared" si="9"/>
        <v>0</v>
      </c>
      <c r="M9" s="775">
        <f t="shared" si="10"/>
        <v>0</v>
      </c>
      <c r="AA9" s="324"/>
      <c r="AB9" s="325"/>
      <c r="AC9" s="323"/>
      <c r="AD9" s="247"/>
      <c r="AE9" s="323"/>
      <c r="AF9" s="247"/>
      <c r="AG9" s="323"/>
      <c r="AH9" s="247"/>
      <c r="AI9" s="423">
        <f t="shared" si="11"/>
        <v>0</v>
      </c>
      <c r="AJ9" s="424">
        <f t="shared" si="12"/>
        <v>0</v>
      </c>
      <c r="AK9" s="775">
        <f t="shared" si="13"/>
        <v>0</v>
      </c>
    </row>
    <row r="10" spans="1:37" ht="12.75" customHeight="1">
      <c r="A10" s="142" t="s">
        <v>447</v>
      </c>
      <c r="B10" s="358" t="s">
        <v>448</v>
      </c>
      <c r="C10" s="816">
        <f t="shared" si="7"/>
        <v>0</v>
      </c>
      <c r="D10" s="817">
        <f t="shared" si="0"/>
        <v>0</v>
      </c>
      <c r="E10" s="818">
        <f t="shared" si="1"/>
        <v>0</v>
      </c>
      <c r="F10" s="819">
        <f t="shared" si="2"/>
        <v>0</v>
      </c>
      <c r="G10" s="818">
        <f t="shared" si="3"/>
        <v>0</v>
      </c>
      <c r="H10" s="819">
        <f t="shared" si="4"/>
        <v>0</v>
      </c>
      <c r="I10" s="818">
        <f t="shared" si="5"/>
        <v>0</v>
      </c>
      <c r="J10" s="819">
        <f t="shared" si="6"/>
        <v>0</v>
      </c>
      <c r="K10" s="423">
        <f t="shared" si="8"/>
        <v>0</v>
      </c>
      <c r="L10" s="424">
        <f t="shared" si="9"/>
        <v>0</v>
      </c>
      <c r="M10" s="775">
        <f t="shared" si="10"/>
        <v>0</v>
      </c>
      <c r="AA10" s="324"/>
      <c r="AB10" s="325"/>
      <c r="AC10" s="323"/>
      <c r="AD10" s="247"/>
      <c r="AE10" s="323"/>
      <c r="AF10" s="247"/>
      <c r="AG10" s="323"/>
      <c r="AH10" s="247"/>
      <c r="AI10" s="423">
        <f t="shared" si="11"/>
        <v>0</v>
      </c>
      <c r="AJ10" s="424">
        <f t="shared" si="12"/>
        <v>0</v>
      </c>
      <c r="AK10" s="775">
        <f t="shared" si="13"/>
        <v>0</v>
      </c>
    </row>
    <row r="11" spans="1:37" ht="12.75" customHeight="1">
      <c r="A11" s="142" t="s">
        <v>449</v>
      </c>
      <c r="B11" s="358" t="s">
        <v>450</v>
      </c>
      <c r="C11" s="816">
        <f t="shared" si="7"/>
        <v>0</v>
      </c>
      <c r="D11" s="817">
        <f t="shared" si="0"/>
        <v>0</v>
      </c>
      <c r="E11" s="818">
        <f t="shared" si="1"/>
        <v>0</v>
      </c>
      <c r="F11" s="819">
        <f t="shared" si="2"/>
        <v>0</v>
      </c>
      <c r="G11" s="818">
        <f t="shared" si="3"/>
        <v>0</v>
      </c>
      <c r="H11" s="819">
        <f t="shared" si="4"/>
        <v>0</v>
      </c>
      <c r="I11" s="818">
        <f t="shared" si="5"/>
        <v>0</v>
      </c>
      <c r="J11" s="819">
        <f t="shared" si="6"/>
        <v>0</v>
      </c>
      <c r="K11" s="423">
        <f t="shared" si="8"/>
        <v>0</v>
      </c>
      <c r="L11" s="424">
        <f t="shared" si="9"/>
        <v>0</v>
      </c>
      <c r="M11" s="775">
        <f t="shared" si="10"/>
        <v>0</v>
      </c>
      <c r="AA11" s="324"/>
      <c r="AB11" s="325"/>
      <c r="AC11" s="323"/>
      <c r="AD11" s="247"/>
      <c r="AE11" s="323"/>
      <c r="AF11" s="247"/>
      <c r="AG11" s="323"/>
      <c r="AH11" s="247"/>
      <c r="AI11" s="423">
        <f t="shared" si="11"/>
        <v>0</v>
      </c>
      <c r="AJ11" s="424">
        <f t="shared" si="12"/>
        <v>0</v>
      </c>
      <c r="AK11" s="775">
        <f t="shared" si="13"/>
        <v>0</v>
      </c>
    </row>
    <row r="12" spans="1:37" ht="12.75" customHeight="1">
      <c r="A12" s="142" t="s">
        <v>625</v>
      </c>
      <c r="B12" s="358" t="s">
        <v>626</v>
      </c>
      <c r="C12" s="816">
        <f t="shared" si="7"/>
        <v>0</v>
      </c>
      <c r="D12" s="817">
        <f t="shared" si="0"/>
        <v>0</v>
      </c>
      <c r="E12" s="818">
        <f t="shared" si="1"/>
        <v>0</v>
      </c>
      <c r="F12" s="819">
        <f t="shared" si="2"/>
        <v>0</v>
      </c>
      <c r="G12" s="818">
        <f t="shared" si="3"/>
        <v>0</v>
      </c>
      <c r="H12" s="819">
        <f t="shared" si="4"/>
        <v>0</v>
      </c>
      <c r="I12" s="818">
        <f t="shared" si="5"/>
        <v>0</v>
      </c>
      <c r="J12" s="819">
        <f t="shared" si="6"/>
        <v>0</v>
      </c>
      <c r="K12" s="423">
        <f t="shared" si="8"/>
        <v>0</v>
      </c>
      <c r="L12" s="424">
        <f t="shared" si="9"/>
        <v>0</v>
      </c>
      <c r="M12" s="775">
        <f t="shared" si="10"/>
        <v>0</v>
      </c>
      <c r="AA12" s="324"/>
      <c r="AB12" s="325"/>
      <c r="AC12" s="323"/>
      <c r="AD12" s="247"/>
      <c r="AE12" s="323"/>
      <c r="AF12" s="247"/>
      <c r="AG12" s="323"/>
      <c r="AH12" s="247"/>
      <c r="AI12" s="423">
        <f t="shared" si="11"/>
        <v>0</v>
      </c>
      <c r="AJ12" s="424">
        <f t="shared" si="12"/>
        <v>0</v>
      </c>
      <c r="AK12" s="775">
        <f t="shared" si="13"/>
        <v>0</v>
      </c>
    </row>
    <row r="13" spans="1:37" ht="12.75" customHeight="1">
      <c r="A13" s="142" t="s">
        <v>451</v>
      </c>
      <c r="B13" s="358" t="s">
        <v>452</v>
      </c>
      <c r="C13" s="816">
        <f t="shared" si="7"/>
        <v>0</v>
      </c>
      <c r="D13" s="817">
        <f t="shared" si="0"/>
        <v>0</v>
      </c>
      <c r="E13" s="818">
        <f t="shared" si="1"/>
        <v>0</v>
      </c>
      <c r="F13" s="819">
        <f t="shared" si="2"/>
        <v>0</v>
      </c>
      <c r="G13" s="818">
        <f t="shared" si="3"/>
        <v>0</v>
      </c>
      <c r="H13" s="819">
        <f t="shared" si="4"/>
        <v>0</v>
      </c>
      <c r="I13" s="818">
        <f t="shared" si="5"/>
        <v>0</v>
      </c>
      <c r="J13" s="819">
        <f t="shared" si="6"/>
        <v>0</v>
      </c>
      <c r="K13" s="423">
        <f t="shared" si="8"/>
        <v>0</v>
      </c>
      <c r="L13" s="424">
        <f t="shared" si="9"/>
        <v>0</v>
      </c>
      <c r="M13" s="775">
        <f t="shared" si="10"/>
        <v>0</v>
      </c>
      <c r="AA13" s="324"/>
      <c r="AB13" s="325"/>
      <c r="AC13" s="323"/>
      <c r="AD13" s="247"/>
      <c r="AE13" s="323"/>
      <c r="AF13" s="247"/>
      <c r="AG13" s="323"/>
      <c r="AH13" s="247"/>
      <c r="AI13" s="423">
        <f t="shared" si="11"/>
        <v>0</v>
      </c>
      <c r="AJ13" s="424">
        <f t="shared" si="12"/>
        <v>0</v>
      </c>
      <c r="AK13" s="775">
        <f t="shared" si="13"/>
        <v>0</v>
      </c>
    </row>
    <row r="14" spans="1:37" ht="12.75" customHeight="1">
      <c r="A14" s="142" t="s">
        <v>453</v>
      </c>
      <c r="B14" s="358" t="s">
        <v>454</v>
      </c>
      <c r="C14" s="816">
        <f t="shared" si="7"/>
        <v>0</v>
      </c>
      <c r="D14" s="817">
        <f t="shared" si="0"/>
        <v>0</v>
      </c>
      <c r="E14" s="818">
        <f t="shared" si="1"/>
        <v>0</v>
      </c>
      <c r="F14" s="819">
        <f t="shared" si="2"/>
        <v>0</v>
      </c>
      <c r="G14" s="818">
        <f t="shared" si="3"/>
        <v>0</v>
      </c>
      <c r="H14" s="819">
        <f t="shared" si="4"/>
        <v>0</v>
      </c>
      <c r="I14" s="818">
        <f t="shared" si="5"/>
        <v>0</v>
      </c>
      <c r="J14" s="819">
        <f t="shared" si="6"/>
        <v>0</v>
      </c>
      <c r="K14" s="423">
        <f t="shared" si="8"/>
        <v>0</v>
      </c>
      <c r="L14" s="424">
        <f t="shared" si="9"/>
        <v>0</v>
      </c>
      <c r="M14" s="775">
        <f t="shared" si="10"/>
        <v>0</v>
      </c>
      <c r="AA14" s="324"/>
      <c r="AB14" s="325"/>
      <c r="AC14" s="323"/>
      <c r="AD14" s="247"/>
      <c r="AE14" s="323"/>
      <c r="AF14" s="247"/>
      <c r="AG14" s="323"/>
      <c r="AH14" s="247"/>
      <c r="AI14" s="423">
        <f t="shared" si="11"/>
        <v>0</v>
      </c>
      <c r="AJ14" s="424">
        <f t="shared" si="12"/>
        <v>0</v>
      </c>
      <c r="AK14" s="775">
        <f t="shared" si="13"/>
        <v>0</v>
      </c>
    </row>
    <row r="15" spans="1:37" ht="12.75" customHeight="1">
      <c r="A15" s="142" t="s">
        <v>455</v>
      </c>
      <c r="B15" s="358" t="s">
        <v>456</v>
      </c>
      <c r="C15" s="816">
        <f t="shared" si="7"/>
        <v>0</v>
      </c>
      <c r="D15" s="817">
        <f t="shared" si="0"/>
        <v>0</v>
      </c>
      <c r="E15" s="818">
        <f t="shared" si="1"/>
        <v>0</v>
      </c>
      <c r="F15" s="819">
        <f t="shared" si="2"/>
        <v>0</v>
      </c>
      <c r="G15" s="818">
        <f t="shared" si="3"/>
        <v>0</v>
      </c>
      <c r="H15" s="819">
        <f t="shared" si="4"/>
        <v>0</v>
      </c>
      <c r="I15" s="818">
        <f t="shared" si="5"/>
        <v>0</v>
      </c>
      <c r="J15" s="819">
        <f t="shared" si="6"/>
        <v>0</v>
      </c>
      <c r="K15" s="423">
        <f t="shared" si="8"/>
        <v>0</v>
      </c>
      <c r="L15" s="424">
        <f t="shared" si="9"/>
        <v>0</v>
      </c>
      <c r="M15" s="775">
        <f t="shared" si="10"/>
        <v>0</v>
      </c>
      <c r="AA15" s="324"/>
      <c r="AB15" s="325"/>
      <c r="AC15" s="323"/>
      <c r="AD15" s="247"/>
      <c r="AE15" s="323"/>
      <c r="AF15" s="247"/>
      <c r="AG15" s="323"/>
      <c r="AH15" s="247"/>
      <c r="AI15" s="423">
        <f t="shared" si="11"/>
        <v>0</v>
      </c>
      <c r="AJ15" s="424">
        <f t="shared" si="12"/>
        <v>0</v>
      </c>
      <c r="AK15" s="775">
        <f t="shared" si="13"/>
        <v>0</v>
      </c>
    </row>
    <row r="16" spans="1:37" ht="12.75" customHeight="1">
      <c r="A16" s="142" t="s">
        <v>457</v>
      </c>
      <c r="B16" s="358" t="s">
        <v>458</v>
      </c>
      <c r="C16" s="816">
        <f t="shared" si="7"/>
        <v>0</v>
      </c>
      <c r="D16" s="817">
        <f t="shared" si="0"/>
        <v>0</v>
      </c>
      <c r="E16" s="818">
        <f t="shared" si="1"/>
        <v>0</v>
      </c>
      <c r="F16" s="819">
        <f t="shared" si="2"/>
        <v>0</v>
      </c>
      <c r="G16" s="818">
        <f t="shared" si="3"/>
        <v>0</v>
      </c>
      <c r="H16" s="819">
        <f t="shared" si="4"/>
        <v>0</v>
      </c>
      <c r="I16" s="818">
        <f t="shared" si="5"/>
        <v>0</v>
      </c>
      <c r="J16" s="819">
        <f t="shared" si="6"/>
        <v>0</v>
      </c>
      <c r="K16" s="423">
        <f t="shared" si="8"/>
        <v>0</v>
      </c>
      <c r="L16" s="424">
        <f t="shared" si="9"/>
        <v>0</v>
      </c>
      <c r="M16" s="775">
        <f t="shared" si="10"/>
        <v>0</v>
      </c>
      <c r="AA16" s="324"/>
      <c r="AB16" s="325"/>
      <c r="AC16" s="323"/>
      <c r="AD16" s="247"/>
      <c r="AE16" s="323"/>
      <c r="AF16" s="247"/>
      <c r="AG16" s="323"/>
      <c r="AH16" s="247"/>
      <c r="AI16" s="423">
        <f t="shared" si="11"/>
        <v>0</v>
      </c>
      <c r="AJ16" s="424">
        <f t="shared" si="12"/>
        <v>0</v>
      </c>
      <c r="AK16" s="775">
        <f t="shared" si="13"/>
        <v>0</v>
      </c>
    </row>
    <row r="17" spans="1:37" ht="12.75" customHeight="1">
      <c r="A17" s="142" t="s">
        <v>627</v>
      </c>
      <c r="B17" s="358" t="s">
        <v>628</v>
      </c>
      <c r="C17" s="816">
        <f t="shared" si="7"/>
        <v>0</v>
      </c>
      <c r="D17" s="817">
        <f t="shared" si="0"/>
        <v>0</v>
      </c>
      <c r="E17" s="818">
        <f t="shared" si="1"/>
        <v>0</v>
      </c>
      <c r="F17" s="819">
        <f t="shared" si="2"/>
        <v>0</v>
      </c>
      <c r="G17" s="818">
        <f t="shared" si="3"/>
        <v>0</v>
      </c>
      <c r="H17" s="819">
        <f t="shared" si="4"/>
        <v>0</v>
      </c>
      <c r="I17" s="818">
        <f t="shared" si="5"/>
        <v>0</v>
      </c>
      <c r="J17" s="819">
        <f t="shared" si="6"/>
        <v>0</v>
      </c>
      <c r="K17" s="423">
        <f t="shared" si="8"/>
        <v>0</v>
      </c>
      <c r="L17" s="424">
        <f t="shared" si="9"/>
        <v>0</v>
      </c>
      <c r="M17" s="775">
        <f t="shared" si="10"/>
        <v>0</v>
      </c>
      <c r="AA17" s="324"/>
      <c r="AB17" s="325"/>
      <c r="AC17" s="323"/>
      <c r="AD17" s="247"/>
      <c r="AE17" s="323"/>
      <c r="AF17" s="247"/>
      <c r="AG17" s="323"/>
      <c r="AH17" s="247"/>
      <c r="AI17" s="423">
        <f t="shared" si="11"/>
        <v>0</v>
      </c>
      <c r="AJ17" s="424">
        <f t="shared" si="12"/>
        <v>0</v>
      </c>
      <c r="AK17" s="775">
        <f t="shared" si="13"/>
        <v>0</v>
      </c>
    </row>
    <row r="18" spans="1:37" ht="12.75" customHeight="1">
      <c r="A18" s="142" t="s">
        <v>459</v>
      </c>
      <c r="B18" s="358" t="s">
        <v>460</v>
      </c>
      <c r="C18" s="816">
        <f t="shared" si="7"/>
        <v>0</v>
      </c>
      <c r="D18" s="817">
        <f t="shared" si="0"/>
        <v>0</v>
      </c>
      <c r="E18" s="818">
        <f t="shared" si="1"/>
        <v>0</v>
      </c>
      <c r="F18" s="819">
        <f t="shared" si="2"/>
        <v>0</v>
      </c>
      <c r="G18" s="818">
        <f t="shared" si="3"/>
        <v>0</v>
      </c>
      <c r="H18" s="819">
        <f t="shared" si="4"/>
        <v>0</v>
      </c>
      <c r="I18" s="818">
        <f t="shared" si="5"/>
        <v>0</v>
      </c>
      <c r="J18" s="819">
        <f t="shared" si="6"/>
        <v>0</v>
      </c>
      <c r="K18" s="423">
        <f t="shared" si="8"/>
        <v>0</v>
      </c>
      <c r="L18" s="424">
        <f t="shared" si="9"/>
        <v>0</v>
      </c>
      <c r="M18" s="775">
        <f t="shared" si="10"/>
        <v>0</v>
      </c>
      <c r="AA18" s="324"/>
      <c r="AB18" s="325"/>
      <c r="AC18" s="323"/>
      <c r="AD18" s="247"/>
      <c r="AE18" s="323"/>
      <c r="AF18" s="247"/>
      <c r="AG18" s="323"/>
      <c r="AH18" s="247"/>
      <c r="AI18" s="423">
        <f t="shared" si="11"/>
        <v>0</v>
      </c>
      <c r="AJ18" s="424">
        <f t="shared" si="12"/>
        <v>0</v>
      </c>
      <c r="AK18" s="775">
        <f t="shared" si="13"/>
        <v>0</v>
      </c>
    </row>
    <row r="19" spans="1:37" ht="12.75" customHeight="1">
      <c r="A19" s="142" t="s">
        <v>629</v>
      </c>
      <c r="B19" s="358" t="s">
        <v>630</v>
      </c>
      <c r="C19" s="816">
        <f t="shared" si="7"/>
        <v>0</v>
      </c>
      <c r="D19" s="820">
        <f t="shared" si="0"/>
        <v>0</v>
      </c>
      <c r="E19" s="818">
        <f t="shared" si="1"/>
        <v>0</v>
      </c>
      <c r="F19" s="819">
        <f t="shared" si="2"/>
        <v>0</v>
      </c>
      <c r="G19" s="818">
        <f t="shared" si="3"/>
        <v>0</v>
      </c>
      <c r="H19" s="819">
        <f t="shared" si="4"/>
        <v>0</v>
      </c>
      <c r="I19" s="818">
        <f t="shared" si="5"/>
        <v>0</v>
      </c>
      <c r="J19" s="821">
        <f t="shared" si="6"/>
        <v>0</v>
      </c>
      <c r="K19" s="423">
        <f t="shared" si="8"/>
        <v>0</v>
      </c>
      <c r="L19" s="424">
        <f t="shared" si="9"/>
        <v>0</v>
      </c>
      <c r="M19" s="775">
        <f t="shared" si="10"/>
        <v>0</v>
      </c>
      <c r="AA19" s="324"/>
      <c r="AB19" s="326"/>
      <c r="AC19" s="323"/>
      <c r="AD19" s="247"/>
      <c r="AE19" s="323"/>
      <c r="AF19" s="247"/>
      <c r="AG19" s="323"/>
      <c r="AH19" s="251"/>
      <c r="AI19" s="423">
        <f t="shared" si="11"/>
        <v>0</v>
      </c>
      <c r="AJ19" s="424">
        <f t="shared" si="12"/>
        <v>0</v>
      </c>
      <c r="AK19" s="775">
        <f t="shared" si="13"/>
        <v>0</v>
      </c>
    </row>
    <row r="20" spans="1:37" ht="12.75" customHeight="1">
      <c r="A20" s="142" t="s">
        <v>461</v>
      </c>
      <c r="B20" s="358" t="s">
        <v>462</v>
      </c>
      <c r="C20" s="816">
        <f t="shared" si="7"/>
        <v>0</v>
      </c>
      <c r="D20" s="817">
        <f t="shared" si="0"/>
        <v>0</v>
      </c>
      <c r="E20" s="818">
        <f t="shared" si="1"/>
        <v>0</v>
      </c>
      <c r="F20" s="819">
        <f t="shared" si="2"/>
        <v>0</v>
      </c>
      <c r="G20" s="818">
        <f t="shared" si="3"/>
        <v>0</v>
      </c>
      <c r="H20" s="819">
        <f t="shared" si="4"/>
        <v>0</v>
      </c>
      <c r="I20" s="818">
        <f t="shared" si="5"/>
        <v>0</v>
      </c>
      <c r="J20" s="819">
        <f t="shared" si="6"/>
        <v>0</v>
      </c>
      <c r="K20" s="423">
        <f t="shared" si="8"/>
        <v>0</v>
      </c>
      <c r="L20" s="424">
        <f t="shared" si="9"/>
        <v>0</v>
      </c>
      <c r="M20" s="775">
        <f t="shared" si="10"/>
        <v>0</v>
      </c>
      <c r="AA20" s="324"/>
      <c r="AB20" s="325"/>
      <c r="AC20" s="323"/>
      <c r="AD20" s="247"/>
      <c r="AE20" s="323"/>
      <c r="AF20" s="247"/>
      <c r="AG20" s="323"/>
      <c r="AH20" s="247"/>
      <c r="AI20" s="423">
        <f t="shared" si="11"/>
        <v>0</v>
      </c>
      <c r="AJ20" s="424">
        <f t="shared" si="12"/>
        <v>0</v>
      </c>
      <c r="AK20" s="775">
        <f t="shared" si="13"/>
        <v>0</v>
      </c>
    </row>
    <row r="21" spans="1:37" ht="12.75" customHeight="1">
      <c r="A21" s="142" t="s">
        <v>463</v>
      </c>
      <c r="B21" s="359" t="s">
        <v>464</v>
      </c>
      <c r="C21" s="816">
        <f t="shared" si="7"/>
        <v>0</v>
      </c>
      <c r="D21" s="817">
        <f t="shared" si="0"/>
        <v>0</v>
      </c>
      <c r="E21" s="818">
        <f t="shared" si="1"/>
        <v>0</v>
      </c>
      <c r="F21" s="819">
        <f t="shared" si="2"/>
        <v>0</v>
      </c>
      <c r="G21" s="818">
        <f t="shared" si="3"/>
        <v>0</v>
      </c>
      <c r="H21" s="819">
        <f t="shared" si="4"/>
        <v>0</v>
      </c>
      <c r="I21" s="818">
        <f t="shared" si="5"/>
        <v>0</v>
      </c>
      <c r="J21" s="819">
        <f t="shared" si="6"/>
        <v>0</v>
      </c>
      <c r="K21" s="423">
        <f t="shared" si="8"/>
        <v>0</v>
      </c>
      <c r="L21" s="424">
        <f t="shared" si="9"/>
        <v>0</v>
      </c>
      <c r="M21" s="775">
        <f t="shared" si="10"/>
        <v>0</v>
      </c>
      <c r="AA21" s="324"/>
      <c r="AB21" s="325"/>
      <c r="AC21" s="323"/>
      <c r="AD21" s="247"/>
      <c r="AE21" s="323"/>
      <c r="AF21" s="247"/>
      <c r="AG21" s="323"/>
      <c r="AH21" s="247"/>
      <c r="AI21" s="423">
        <f t="shared" si="11"/>
        <v>0</v>
      </c>
      <c r="AJ21" s="424">
        <f t="shared" si="12"/>
        <v>0</v>
      </c>
      <c r="AK21" s="775">
        <f t="shared" si="13"/>
        <v>0</v>
      </c>
    </row>
    <row r="22" spans="1:37" ht="12.75" customHeight="1">
      <c r="A22" s="142" t="s">
        <v>465</v>
      </c>
      <c r="B22" s="359" t="s">
        <v>466</v>
      </c>
      <c r="C22" s="816">
        <f t="shared" si="7"/>
        <v>0</v>
      </c>
      <c r="D22" s="817">
        <f t="shared" si="0"/>
        <v>0</v>
      </c>
      <c r="E22" s="818">
        <f t="shared" si="1"/>
        <v>0</v>
      </c>
      <c r="F22" s="819">
        <f t="shared" si="2"/>
        <v>0</v>
      </c>
      <c r="G22" s="818">
        <f t="shared" si="3"/>
        <v>0</v>
      </c>
      <c r="H22" s="819">
        <f t="shared" si="4"/>
        <v>0</v>
      </c>
      <c r="I22" s="818">
        <f t="shared" si="5"/>
        <v>0</v>
      </c>
      <c r="J22" s="819">
        <f t="shared" si="6"/>
        <v>0</v>
      </c>
      <c r="K22" s="423">
        <f t="shared" si="8"/>
        <v>0</v>
      </c>
      <c r="L22" s="424">
        <f t="shared" si="9"/>
        <v>0</v>
      </c>
      <c r="M22" s="775">
        <f t="shared" si="10"/>
        <v>0</v>
      </c>
      <c r="AA22" s="324"/>
      <c r="AB22" s="325"/>
      <c r="AC22" s="323"/>
      <c r="AD22" s="247"/>
      <c r="AE22" s="323"/>
      <c r="AF22" s="247"/>
      <c r="AG22" s="323"/>
      <c r="AH22" s="247"/>
      <c r="AI22" s="423">
        <f t="shared" si="11"/>
        <v>0</v>
      </c>
      <c r="AJ22" s="424">
        <f t="shared" si="12"/>
        <v>0</v>
      </c>
      <c r="AK22" s="775">
        <f t="shared" si="13"/>
        <v>0</v>
      </c>
    </row>
    <row r="23" spans="1:37" ht="12.75" customHeight="1">
      <c r="A23" s="142" t="s">
        <v>601</v>
      </c>
      <c r="B23" s="359" t="s">
        <v>606</v>
      </c>
      <c r="C23" s="816">
        <f t="shared" si="7"/>
        <v>0</v>
      </c>
      <c r="D23" s="817">
        <f t="shared" si="0"/>
        <v>0</v>
      </c>
      <c r="E23" s="818">
        <f t="shared" si="1"/>
        <v>0</v>
      </c>
      <c r="F23" s="819">
        <f t="shared" si="2"/>
        <v>0</v>
      </c>
      <c r="G23" s="818">
        <f t="shared" si="3"/>
        <v>0</v>
      </c>
      <c r="H23" s="819">
        <f t="shared" si="4"/>
        <v>0</v>
      </c>
      <c r="I23" s="818">
        <f t="shared" si="5"/>
        <v>0</v>
      </c>
      <c r="J23" s="819">
        <f t="shared" si="6"/>
        <v>0</v>
      </c>
      <c r="K23" s="423">
        <f t="shared" si="8"/>
        <v>0</v>
      </c>
      <c r="L23" s="424">
        <f t="shared" si="9"/>
        <v>0</v>
      </c>
      <c r="M23" s="775">
        <f t="shared" si="10"/>
        <v>0</v>
      </c>
      <c r="AA23" s="324"/>
      <c r="AB23" s="325"/>
      <c r="AC23" s="323"/>
      <c r="AD23" s="247"/>
      <c r="AE23" s="323"/>
      <c r="AF23" s="247"/>
      <c r="AG23" s="323"/>
      <c r="AH23" s="247"/>
      <c r="AI23" s="423">
        <f t="shared" si="11"/>
        <v>0</v>
      </c>
      <c r="AJ23" s="424">
        <f t="shared" si="12"/>
        <v>0</v>
      </c>
      <c r="AK23" s="775">
        <f t="shared" si="13"/>
        <v>0</v>
      </c>
    </row>
    <row r="24" spans="1:37" ht="12.75" customHeight="1">
      <c r="A24" s="142" t="s">
        <v>631</v>
      </c>
      <c r="B24" s="359" t="s">
        <v>393</v>
      </c>
      <c r="C24" s="816">
        <f t="shared" si="7"/>
        <v>0</v>
      </c>
      <c r="D24" s="817">
        <f t="shared" si="0"/>
        <v>0</v>
      </c>
      <c r="E24" s="818">
        <f t="shared" si="1"/>
        <v>0</v>
      </c>
      <c r="F24" s="819">
        <f t="shared" si="2"/>
        <v>0</v>
      </c>
      <c r="G24" s="818">
        <f t="shared" si="3"/>
        <v>0</v>
      </c>
      <c r="H24" s="819">
        <f t="shared" si="4"/>
        <v>0</v>
      </c>
      <c r="I24" s="818">
        <f t="shared" si="5"/>
        <v>0</v>
      </c>
      <c r="J24" s="819">
        <f t="shared" si="6"/>
        <v>0</v>
      </c>
      <c r="K24" s="423">
        <f t="shared" si="8"/>
        <v>0</v>
      </c>
      <c r="L24" s="424">
        <f t="shared" si="9"/>
        <v>0</v>
      </c>
      <c r="M24" s="775">
        <f t="shared" si="10"/>
        <v>0</v>
      </c>
      <c r="AA24" s="324"/>
      <c r="AB24" s="325"/>
      <c r="AC24" s="323"/>
      <c r="AD24" s="247"/>
      <c r="AE24" s="323"/>
      <c r="AF24" s="247"/>
      <c r="AG24" s="323"/>
      <c r="AH24" s="247"/>
      <c r="AI24" s="423">
        <f t="shared" si="11"/>
        <v>0</v>
      </c>
      <c r="AJ24" s="424">
        <f t="shared" si="12"/>
        <v>0</v>
      </c>
      <c r="AK24" s="775">
        <f t="shared" si="13"/>
        <v>0</v>
      </c>
    </row>
    <row r="25" spans="1:37" ht="12.75" customHeight="1">
      <c r="A25" s="142" t="s">
        <v>394</v>
      </c>
      <c r="B25" s="358" t="s">
        <v>395</v>
      </c>
      <c r="C25" s="816">
        <f t="shared" si="7"/>
        <v>0</v>
      </c>
      <c r="D25" s="817">
        <f t="shared" si="0"/>
        <v>0</v>
      </c>
      <c r="E25" s="818">
        <f t="shared" si="1"/>
        <v>0</v>
      </c>
      <c r="F25" s="819">
        <f t="shared" si="2"/>
        <v>0</v>
      </c>
      <c r="G25" s="818">
        <f t="shared" si="3"/>
        <v>0</v>
      </c>
      <c r="H25" s="819">
        <f t="shared" si="4"/>
        <v>0</v>
      </c>
      <c r="I25" s="818">
        <f t="shared" si="5"/>
        <v>0</v>
      </c>
      <c r="J25" s="819">
        <f t="shared" si="6"/>
        <v>0</v>
      </c>
      <c r="K25" s="423">
        <f t="shared" si="8"/>
        <v>0</v>
      </c>
      <c r="L25" s="424">
        <f t="shared" si="9"/>
        <v>0</v>
      </c>
      <c r="M25" s="775">
        <f t="shared" si="10"/>
        <v>0</v>
      </c>
      <c r="AA25" s="324"/>
      <c r="AB25" s="325"/>
      <c r="AC25" s="323"/>
      <c r="AD25" s="247"/>
      <c r="AE25" s="323"/>
      <c r="AF25" s="247"/>
      <c r="AG25" s="323"/>
      <c r="AH25" s="247"/>
      <c r="AI25" s="423">
        <f t="shared" si="11"/>
        <v>0</v>
      </c>
      <c r="AJ25" s="424">
        <f t="shared" si="12"/>
        <v>0</v>
      </c>
      <c r="AK25" s="775">
        <f t="shared" si="13"/>
        <v>0</v>
      </c>
    </row>
    <row r="26" spans="1:37" ht="12.75" customHeight="1">
      <c r="A26" s="142" t="s">
        <v>396</v>
      </c>
      <c r="B26" s="358" t="s">
        <v>397</v>
      </c>
      <c r="C26" s="816">
        <f t="shared" si="7"/>
        <v>0</v>
      </c>
      <c r="D26" s="817">
        <f t="shared" si="0"/>
        <v>0</v>
      </c>
      <c r="E26" s="818">
        <f t="shared" si="1"/>
        <v>0</v>
      </c>
      <c r="F26" s="819">
        <f t="shared" si="2"/>
        <v>0</v>
      </c>
      <c r="G26" s="818">
        <f t="shared" si="3"/>
        <v>0</v>
      </c>
      <c r="H26" s="819">
        <f t="shared" si="4"/>
        <v>0</v>
      </c>
      <c r="I26" s="818">
        <f t="shared" si="5"/>
        <v>0</v>
      </c>
      <c r="J26" s="819">
        <f t="shared" si="6"/>
        <v>0</v>
      </c>
      <c r="K26" s="423">
        <f t="shared" si="8"/>
        <v>0</v>
      </c>
      <c r="L26" s="424">
        <f t="shared" si="9"/>
        <v>0</v>
      </c>
      <c r="M26" s="775">
        <f t="shared" si="10"/>
        <v>0</v>
      </c>
      <c r="AA26" s="324"/>
      <c r="AB26" s="325"/>
      <c r="AC26" s="323"/>
      <c r="AD26" s="247"/>
      <c r="AE26" s="323"/>
      <c r="AF26" s="247"/>
      <c r="AG26" s="323"/>
      <c r="AH26" s="247"/>
      <c r="AI26" s="423">
        <f t="shared" si="11"/>
        <v>0</v>
      </c>
      <c r="AJ26" s="424">
        <f t="shared" si="12"/>
        <v>0</v>
      </c>
      <c r="AK26" s="775">
        <f t="shared" si="13"/>
        <v>0</v>
      </c>
    </row>
    <row r="27" spans="1:37" ht="12.75" customHeight="1">
      <c r="A27" s="19" t="s">
        <v>467</v>
      </c>
      <c r="B27" s="358" t="s">
        <v>468</v>
      </c>
      <c r="C27" s="816">
        <f t="shared" si="7"/>
        <v>0</v>
      </c>
      <c r="D27" s="817">
        <f t="shared" si="0"/>
        <v>0</v>
      </c>
      <c r="E27" s="818">
        <f t="shared" si="1"/>
        <v>0</v>
      </c>
      <c r="F27" s="819">
        <f t="shared" si="2"/>
        <v>0</v>
      </c>
      <c r="G27" s="818">
        <f t="shared" si="3"/>
        <v>0</v>
      </c>
      <c r="H27" s="819">
        <f t="shared" si="4"/>
        <v>0</v>
      </c>
      <c r="I27" s="818">
        <f t="shared" si="5"/>
        <v>0</v>
      </c>
      <c r="J27" s="819">
        <f t="shared" si="6"/>
        <v>0</v>
      </c>
      <c r="K27" s="423">
        <f t="shared" si="8"/>
        <v>0</v>
      </c>
      <c r="L27" s="424">
        <f t="shared" si="9"/>
        <v>0</v>
      </c>
      <c r="M27" s="775">
        <f t="shared" si="10"/>
        <v>0</v>
      </c>
      <c r="AA27" s="324"/>
      <c r="AB27" s="325"/>
      <c r="AC27" s="323"/>
      <c r="AD27" s="247"/>
      <c r="AE27" s="323"/>
      <c r="AF27" s="247"/>
      <c r="AG27" s="323"/>
      <c r="AH27" s="247"/>
      <c r="AI27" s="423">
        <f t="shared" si="11"/>
        <v>0</v>
      </c>
      <c r="AJ27" s="424">
        <f t="shared" si="12"/>
        <v>0</v>
      </c>
      <c r="AK27" s="775">
        <f t="shared" si="13"/>
        <v>0</v>
      </c>
    </row>
    <row r="28" spans="1:37" ht="12.75" customHeight="1">
      <c r="A28" s="142" t="s">
        <v>469</v>
      </c>
      <c r="B28" s="359" t="s">
        <v>470</v>
      </c>
      <c r="C28" s="816">
        <f t="shared" si="7"/>
        <v>0</v>
      </c>
      <c r="D28" s="817">
        <f t="shared" si="0"/>
        <v>0</v>
      </c>
      <c r="E28" s="818">
        <f t="shared" si="1"/>
        <v>0</v>
      </c>
      <c r="F28" s="819">
        <f t="shared" si="2"/>
        <v>0</v>
      </c>
      <c r="G28" s="818">
        <f t="shared" si="3"/>
        <v>0</v>
      </c>
      <c r="H28" s="819">
        <f t="shared" si="4"/>
        <v>0</v>
      </c>
      <c r="I28" s="818">
        <f t="shared" si="5"/>
        <v>0</v>
      </c>
      <c r="J28" s="819">
        <f t="shared" si="6"/>
        <v>0</v>
      </c>
      <c r="K28" s="423">
        <f t="shared" si="8"/>
        <v>0</v>
      </c>
      <c r="L28" s="424">
        <f t="shared" si="9"/>
        <v>0</v>
      </c>
      <c r="M28" s="775">
        <f t="shared" si="10"/>
        <v>0</v>
      </c>
      <c r="AA28" s="324"/>
      <c r="AB28" s="325"/>
      <c r="AC28" s="323"/>
      <c r="AD28" s="247"/>
      <c r="AE28" s="323"/>
      <c r="AF28" s="247"/>
      <c r="AG28" s="323"/>
      <c r="AH28" s="247"/>
      <c r="AI28" s="423">
        <f t="shared" si="11"/>
        <v>0</v>
      </c>
      <c r="AJ28" s="424">
        <f t="shared" si="12"/>
        <v>0</v>
      </c>
      <c r="AK28" s="775">
        <f t="shared" si="13"/>
        <v>0</v>
      </c>
    </row>
    <row r="29" spans="1:37" ht="12.75" customHeight="1">
      <c r="A29" s="142" t="s">
        <v>471</v>
      </c>
      <c r="B29" s="359" t="s">
        <v>472</v>
      </c>
      <c r="C29" s="816">
        <f t="shared" si="7"/>
        <v>0</v>
      </c>
      <c r="D29" s="817">
        <f t="shared" si="0"/>
        <v>0</v>
      </c>
      <c r="E29" s="818">
        <f t="shared" si="1"/>
        <v>0</v>
      </c>
      <c r="F29" s="819">
        <f t="shared" si="2"/>
        <v>0</v>
      </c>
      <c r="G29" s="818">
        <f t="shared" si="3"/>
        <v>0</v>
      </c>
      <c r="H29" s="819">
        <f t="shared" si="4"/>
        <v>0</v>
      </c>
      <c r="I29" s="818">
        <f t="shared" si="5"/>
        <v>0</v>
      </c>
      <c r="J29" s="819">
        <f t="shared" si="6"/>
        <v>0</v>
      </c>
      <c r="K29" s="423">
        <f t="shared" si="8"/>
        <v>0</v>
      </c>
      <c r="L29" s="424">
        <f t="shared" si="9"/>
        <v>0</v>
      </c>
      <c r="M29" s="775">
        <f t="shared" si="10"/>
        <v>0</v>
      </c>
      <c r="AA29" s="324"/>
      <c r="AB29" s="325"/>
      <c r="AC29" s="323"/>
      <c r="AD29" s="247"/>
      <c r="AE29" s="323"/>
      <c r="AF29" s="247"/>
      <c r="AG29" s="323"/>
      <c r="AH29" s="247"/>
      <c r="AI29" s="423">
        <f t="shared" si="11"/>
        <v>0</v>
      </c>
      <c r="AJ29" s="424">
        <f t="shared" si="12"/>
        <v>0</v>
      </c>
      <c r="AK29" s="775">
        <f t="shared" si="13"/>
        <v>0</v>
      </c>
    </row>
    <row r="30" spans="1:37" ht="12.75" customHeight="1">
      <c r="A30" s="142" t="s">
        <v>473</v>
      </c>
      <c r="B30" s="358" t="s">
        <v>474</v>
      </c>
      <c r="C30" s="816">
        <f t="shared" si="7"/>
        <v>0</v>
      </c>
      <c r="D30" s="817">
        <f t="shared" si="0"/>
        <v>0</v>
      </c>
      <c r="E30" s="818">
        <f t="shared" si="1"/>
        <v>0</v>
      </c>
      <c r="F30" s="819">
        <f t="shared" si="2"/>
        <v>0</v>
      </c>
      <c r="G30" s="818">
        <f t="shared" si="3"/>
        <v>0</v>
      </c>
      <c r="H30" s="819">
        <f t="shared" si="4"/>
        <v>0</v>
      </c>
      <c r="I30" s="818">
        <f t="shared" si="5"/>
        <v>0</v>
      </c>
      <c r="J30" s="819">
        <f t="shared" si="6"/>
        <v>0</v>
      </c>
      <c r="K30" s="423">
        <f t="shared" si="8"/>
        <v>0</v>
      </c>
      <c r="L30" s="424">
        <f t="shared" si="9"/>
        <v>0</v>
      </c>
      <c r="M30" s="775">
        <f t="shared" si="10"/>
        <v>0</v>
      </c>
      <c r="AA30" s="324"/>
      <c r="AB30" s="325"/>
      <c r="AC30" s="323"/>
      <c r="AD30" s="247"/>
      <c r="AE30" s="323"/>
      <c r="AF30" s="247"/>
      <c r="AG30" s="323"/>
      <c r="AH30" s="247"/>
      <c r="AI30" s="423">
        <f t="shared" si="11"/>
        <v>0</v>
      </c>
      <c r="AJ30" s="424">
        <f t="shared" si="12"/>
        <v>0</v>
      </c>
      <c r="AK30" s="775">
        <f t="shared" si="13"/>
        <v>0</v>
      </c>
    </row>
    <row r="31" spans="1:37" ht="12.75" customHeight="1">
      <c r="A31" s="142" t="s">
        <v>602</v>
      </c>
      <c r="B31" s="358" t="s">
        <v>607</v>
      </c>
      <c r="C31" s="816">
        <f t="shared" si="7"/>
        <v>0</v>
      </c>
      <c r="D31" s="817">
        <f t="shared" si="0"/>
        <v>0</v>
      </c>
      <c r="E31" s="818">
        <f t="shared" si="1"/>
        <v>0</v>
      </c>
      <c r="F31" s="819">
        <f t="shared" si="2"/>
        <v>0</v>
      </c>
      <c r="G31" s="818">
        <f t="shared" si="3"/>
        <v>0</v>
      </c>
      <c r="H31" s="819">
        <f t="shared" si="4"/>
        <v>0</v>
      </c>
      <c r="I31" s="818">
        <f t="shared" si="5"/>
        <v>0</v>
      </c>
      <c r="J31" s="819">
        <f t="shared" si="6"/>
        <v>0</v>
      </c>
      <c r="K31" s="423">
        <f t="shared" si="8"/>
        <v>0</v>
      </c>
      <c r="L31" s="424">
        <f t="shared" si="9"/>
        <v>0</v>
      </c>
      <c r="M31" s="775">
        <f t="shared" si="10"/>
        <v>0</v>
      </c>
      <c r="AA31" s="324"/>
      <c r="AB31" s="325"/>
      <c r="AC31" s="323"/>
      <c r="AD31" s="247"/>
      <c r="AE31" s="323"/>
      <c r="AF31" s="247"/>
      <c r="AG31" s="323"/>
      <c r="AH31" s="247"/>
      <c r="AI31" s="423">
        <f t="shared" si="11"/>
        <v>0</v>
      </c>
      <c r="AJ31" s="424">
        <f t="shared" si="12"/>
        <v>0</v>
      </c>
      <c r="AK31" s="775">
        <f t="shared" si="13"/>
        <v>0</v>
      </c>
    </row>
    <row r="32" spans="1:37" ht="12.75" customHeight="1">
      <c r="A32" s="142" t="s">
        <v>603</v>
      </c>
      <c r="B32" s="358" t="s">
        <v>621</v>
      </c>
      <c r="C32" s="816">
        <f t="shared" si="7"/>
        <v>0</v>
      </c>
      <c r="D32" s="817">
        <f t="shared" si="0"/>
        <v>0</v>
      </c>
      <c r="E32" s="818">
        <f t="shared" si="1"/>
        <v>0</v>
      </c>
      <c r="F32" s="819">
        <f t="shared" si="2"/>
        <v>0</v>
      </c>
      <c r="G32" s="818">
        <f t="shared" si="3"/>
        <v>0</v>
      </c>
      <c r="H32" s="819">
        <f t="shared" si="4"/>
        <v>0</v>
      </c>
      <c r="I32" s="818">
        <f t="shared" si="5"/>
        <v>0</v>
      </c>
      <c r="J32" s="819">
        <f t="shared" si="6"/>
        <v>0</v>
      </c>
      <c r="K32" s="423">
        <f t="shared" si="8"/>
        <v>0</v>
      </c>
      <c r="L32" s="424">
        <f t="shared" si="9"/>
        <v>0</v>
      </c>
      <c r="M32" s="775">
        <f t="shared" si="10"/>
        <v>0</v>
      </c>
      <c r="AA32" s="324"/>
      <c r="AB32" s="325"/>
      <c r="AC32" s="323"/>
      <c r="AD32" s="247"/>
      <c r="AE32" s="323"/>
      <c r="AF32" s="247"/>
      <c r="AG32" s="323"/>
      <c r="AH32" s="247"/>
      <c r="AI32" s="423">
        <f t="shared" si="11"/>
        <v>0</v>
      </c>
      <c r="AJ32" s="424">
        <f t="shared" si="12"/>
        <v>0</v>
      </c>
      <c r="AK32" s="775">
        <f t="shared" si="13"/>
        <v>0</v>
      </c>
    </row>
    <row r="33" spans="1:37" ht="12.75" customHeight="1">
      <c r="A33" s="142" t="s">
        <v>475</v>
      </c>
      <c r="B33" s="358" t="s">
        <v>476</v>
      </c>
      <c r="C33" s="816">
        <f t="shared" si="7"/>
        <v>0</v>
      </c>
      <c r="D33" s="817">
        <f t="shared" si="0"/>
        <v>0</v>
      </c>
      <c r="E33" s="818">
        <f t="shared" si="1"/>
        <v>0</v>
      </c>
      <c r="F33" s="819">
        <f t="shared" si="2"/>
        <v>0</v>
      </c>
      <c r="G33" s="818">
        <f t="shared" si="3"/>
        <v>0</v>
      </c>
      <c r="H33" s="819">
        <f t="shared" si="4"/>
        <v>0</v>
      </c>
      <c r="I33" s="818">
        <f t="shared" si="5"/>
        <v>0</v>
      </c>
      <c r="J33" s="819">
        <f t="shared" si="6"/>
        <v>0</v>
      </c>
      <c r="K33" s="423">
        <f t="shared" si="8"/>
        <v>0</v>
      </c>
      <c r="L33" s="424">
        <f t="shared" si="9"/>
        <v>0</v>
      </c>
      <c r="M33" s="775">
        <f t="shared" si="10"/>
        <v>0</v>
      </c>
      <c r="AA33" s="324"/>
      <c r="AB33" s="325"/>
      <c r="AC33" s="323"/>
      <c r="AD33" s="247"/>
      <c r="AE33" s="323"/>
      <c r="AF33" s="247"/>
      <c r="AG33" s="323"/>
      <c r="AH33" s="247"/>
      <c r="AI33" s="423">
        <f t="shared" si="11"/>
        <v>0</v>
      </c>
      <c r="AJ33" s="424">
        <f t="shared" si="12"/>
        <v>0</v>
      </c>
      <c r="AK33" s="775">
        <f t="shared" si="13"/>
        <v>0</v>
      </c>
    </row>
    <row r="34" spans="1:37" ht="12.75" customHeight="1">
      <c r="A34" s="142" t="s">
        <v>477</v>
      </c>
      <c r="B34" s="358" t="s">
        <v>478</v>
      </c>
      <c r="C34" s="816">
        <f t="shared" si="7"/>
        <v>0</v>
      </c>
      <c r="D34" s="817">
        <f t="shared" si="0"/>
        <v>0</v>
      </c>
      <c r="E34" s="818">
        <f t="shared" si="1"/>
        <v>0</v>
      </c>
      <c r="F34" s="819">
        <f t="shared" si="2"/>
        <v>0</v>
      </c>
      <c r="G34" s="818">
        <f t="shared" si="3"/>
        <v>0</v>
      </c>
      <c r="H34" s="819">
        <f t="shared" si="4"/>
        <v>0</v>
      </c>
      <c r="I34" s="818">
        <f t="shared" si="5"/>
        <v>0</v>
      </c>
      <c r="J34" s="819">
        <f t="shared" si="6"/>
        <v>0</v>
      </c>
      <c r="K34" s="423">
        <f t="shared" si="8"/>
        <v>0</v>
      </c>
      <c r="L34" s="424">
        <f t="shared" si="9"/>
        <v>0</v>
      </c>
      <c r="M34" s="775">
        <f t="shared" si="10"/>
        <v>0</v>
      </c>
      <c r="AA34" s="324"/>
      <c r="AB34" s="325"/>
      <c r="AC34" s="323"/>
      <c r="AD34" s="247"/>
      <c r="AE34" s="323"/>
      <c r="AF34" s="247"/>
      <c r="AG34" s="323"/>
      <c r="AH34" s="247"/>
      <c r="AI34" s="423">
        <f t="shared" si="11"/>
        <v>0</v>
      </c>
      <c r="AJ34" s="424">
        <f t="shared" si="12"/>
        <v>0</v>
      </c>
      <c r="AK34" s="775">
        <f t="shared" si="13"/>
        <v>0</v>
      </c>
    </row>
    <row r="35" spans="1:37" ht="12.75" customHeight="1">
      <c r="A35" s="142" t="s">
        <v>398</v>
      </c>
      <c r="B35" s="359" t="s">
        <v>399</v>
      </c>
      <c r="C35" s="816">
        <f t="shared" si="7"/>
        <v>0</v>
      </c>
      <c r="D35" s="817">
        <f t="shared" si="0"/>
        <v>0</v>
      </c>
      <c r="E35" s="818">
        <f t="shared" si="1"/>
        <v>0</v>
      </c>
      <c r="F35" s="819">
        <f t="shared" si="2"/>
        <v>0</v>
      </c>
      <c r="G35" s="818">
        <f t="shared" si="3"/>
        <v>0</v>
      </c>
      <c r="H35" s="819">
        <f t="shared" si="4"/>
        <v>0</v>
      </c>
      <c r="I35" s="818">
        <f t="shared" si="5"/>
        <v>0</v>
      </c>
      <c r="J35" s="819">
        <f t="shared" si="6"/>
        <v>0</v>
      </c>
      <c r="K35" s="423">
        <f t="shared" si="8"/>
        <v>0</v>
      </c>
      <c r="L35" s="424">
        <f t="shared" si="9"/>
        <v>0</v>
      </c>
      <c r="M35" s="775">
        <f t="shared" si="10"/>
        <v>0</v>
      </c>
      <c r="AA35" s="324"/>
      <c r="AB35" s="325"/>
      <c r="AC35" s="323"/>
      <c r="AD35" s="247"/>
      <c r="AE35" s="323"/>
      <c r="AF35" s="247"/>
      <c r="AG35" s="323"/>
      <c r="AH35" s="247"/>
      <c r="AI35" s="423">
        <f t="shared" si="11"/>
        <v>0</v>
      </c>
      <c r="AJ35" s="424">
        <f t="shared" si="12"/>
        <v>0</v>
      </c>
      <c r="AK35" s="775">
        <f t="shared" si="13"/>
        <v>0</v>
      </c>
    </row>
    <row r="36" spans="1:37" ht="12.75" customHeight="1">
      <c r="A36" s="142" t="s">
        <v>604</v>
      </c>
      <c r="B36" s="359" t="s">
        <v>608</v>
      </c>
      <c r="C36" s="816">
        <f t="shared" si="7"/>
        <v>0</v>
      </c>
      <c r="D36" s="817">
        <f t="shared" si="0"/>
        <v>0</v>
      </c>
      <c r="E36" s="818">
        <f t="shared" si="1"/>
        <v>0</v>
      </c>
      <c r="F36" s="819">
        <f t="shared" si="2"/>
        <v>0</v>
      </c>
      <c r="G36" s="818">
        <f t="shared" si="3"/>
        <v>0</v>
      </c>
      <c r="H36" s="819">
        <f t="shared" si="4"/>
        <v>0</v>
      </c>
      <c r="I36" s="818">
        <f t="shared" si="5"/>
        <v>0</v>
      </c>
      <c r="J36" s="819">
        <f t="shared" si="6"/>
        <v>0</v>
      </c>
      <c r="K36" s="423">
        <f t="shared" si="8"/>
        <v>0</v>
      </c>
      <c r="L36" s="424">
        <f t="shared" si="9"/>
        <v>0</v>
      </c>
      <c r="M36" s="775">
        <f t="shared" si="10"/>
        <v>0</v>
      </c>
      <c r="AA36" s="324"/>
      <c r="AB36" s="325"/>
      <c r="AC36" s="323"/>
      <c r="AD36" s="247"/>
      <c r="AE36" s="323"/>
      <c r="AF36" s="247"/>
      <c r="AG36" s="323"/>
      <c r="AH36" s="247"/>
      <c r="AI36" s="423">
        <f t="shared" si="11"/>
        <v>0</v>
      </c>
      <c r="AJ36" s="424">
        <f t="shared" si="12"/>
        <v>0</v>
      </c>
      <c r="AK36" s="775">
        <f t="shared" si="13"/>
        <v>0</v>
      </c>
    </row>
    <row r="37" spans="1:37" ht="12.75" customHeight="1">
      <c r="A37" s="142" t="s">
        <v>605</v>
      </c>
      <c r="B37" s="897" t="s">
        <v>609</v>
      </c>
      <c r="C37" s="816">
        <f t="shared" si="7"/>
        <v>0</v>
      </c>
      <c r="D37" s="817">
        <f t="shared" si="0"/>
        <v>0</v>
      </c>
      <c r="E37" s="818">
        <f t="shared" si="1"/>
        <v>0</v>
      </c>
      <c r="F37" s="819">
        <f t="shared" si="2"/>
        <v>0</v>
      </c>
      <c r="G37" s="818">
        <f t="shared" si="3"/>
        <v>0</v>
      </c>
      <c r="H37" s="819">
        <f t="shared" si="4"/>
        <v>0</v>
      </c>
      <c r="I37" s="818">
        <f t="shared" si="5"/>
        <v>0</v>
      </c>
      <c r="J37" s="819">
        <f t="shared" si="6"/>
        <v>0</v>
      </c>
      <c r="K37" s="423">
        <f t="shared" si="8"/>
        <v>0</v>
      </c>
      <c r="L37" s="424">
        <f t="shared" si="9"/>
        <v>0</v>
      </c>
      <c r="M37" s="775">
        <f t="shared" si="10"/>
        <v>0</v>
      </c>
      <c r="AA37" s="324"/>
      <c r="AB37" s="325"/>
      <c r="AC37" s="323"/>
      <c r="AD37" s="247"/>
      <c r="AE37" s="323"/>
      <c r="AF37" s="247"/>
      <c r="AG37" s="323"/>
      <c r="AH37" s="247"/>
      <c r="AI37" s="423">
        <f t="shared" si="11"/>
        <v>0</v>
      </c>
      <c r="AJ37" s="424">
        <f t="shared" si="12"/>
        <v>0</v>
      </c>
      <c r="AK37" s="775">
        <f t="shared" si="13"/>
        <v>0</v>
      </c>
    </row>
    <row r="38" spans="1:37" ht="12.75" customHeight="1">
      <c r="A38" s="142" t="s">
        <v>479</v>
      </c>
      <c r="B38" s="358" t="s">
        <v>480</v>
      </c>
      <c r="C38" s="816">
        <f t="shared" si="7"/>
        <v>0</v>
      </c>
      <c r="D38" s="817">
        <f t="shared" si="0"/>
        <v>0</v>
      </c>
      <c r="E38" s="818">
        <f t="shared" si="1"/>
        <v>0</v>
      </c>
      <c r="F38" s="819">
        <f t="shared" si="2"/>
        <v>0</v>
      </c>
      <c r="G38" s="818">
        <f t="shared" si="3"/>
        <v>0</v>
      </c>
      <c r="H38" s="819">
        <f t="shared" si="4"/>
        <v>0</v>
      </c>
      <c r="I38" s="818">
        <f t="shared" si="5"/>
        <v>0</v>
      </c>
      <c r="J38" s="819">
        <f t="shared" si="6"/>
        <v>0</v>
      </c>
      <c r="K38" s="423">
        <f t="shared" si="8"/>
        <v>0</v>
      </c>
      <c r="L38" s="424">
        <f t="shared" si="9"/>
        <v>0</v>
      </c>
      <c r="M38" s="775">
        <f t="shared" si="10"/>
        <v>0</v>
      </c>
      <c r="AA38" s="324"/>
      <c r="AB38" s="325"/>
      <c r="AC38" s="323"/>
      <c r="AD38" s="247"/>
      <c r="AE38" s="323"/>
      <c r="AF38" s="247"/>
      <c r="AG38" s="323"/>
      <c r="AH38" s="247"/>
      <c r="AI38" s="423">
        <f t="shared" si="11"/>
        <v>0</v>
      </c>
      <c r="AJ38" s="424">
        <f t="shared" si="12"/>
        <v>0</v>
      </c>
      <c r="AK38" s="775">
        <f t="shared" si="13"/>
        <v>0</v>
      </c>
    </row>
    <row r="39" spans="1:37" ht="12.75" customHeight="1">
      <c r="A39" s="142" t="s">
        <v>481</v>
      </c>
      <c r="B39" s="358" t="s">
        <v>482</v>
      </c>
      <c r="C39" s="816">
        <f t="shared" si="7"/>
        <v>0</v>
      </c>
      <c r="D39" s="817">
        <f t="shared" si="0"/>
        <v>0</v>
      </c>
      <c r="E39" s="818">
        <f t="shared" si="1"/>
        <v>0</v>
      </c>
      <c r="F39" s="819">
        <f t="shared" si="2"/>
        <v>0</v>
      </c>
      <c r="G39" s="818">
        <f t="shared" si="3"/>
        <v>0</v>
      </c>
      <c r="H39" s="819">
        <f t="shared" si="4"/>
        <v>0</v>
      </c>
      <c r="I39" s="818">
        <f t="shared" si="5"/>
        <v>0</v>
      </c>
      <c r="J39" s="819">
        <f t="shared" si="6"/>
        <v>0</v>
      </c>
      <c r="K39" s="423">
        <f t="shared" si="8"/>
        <v>0</v>
      </c>
      <c r="L39" s="424">
        <f t="shared" si="9"/>
        <v>0</v>
      </c>
      <c r="M39" s="775">
        <f t="shared" si="10"/>
        <v>0</v>
      </c>
      <c r="AA39" s="324"/>
      <c r="AB39" s="325"/>
      <c r="AC39" s="323"/>
      <c r="AD39" s="247"/>
      <c r="AE39" s="323"/>
      <c r="AF39" s="247"/>
      <c r="AG39" s="323"/>
      <c r="AH39" s="247"/>
      <c r="AI39" s="423">
        <f t="shared" si="11"/>
        <v>0</v>
      </c>
      <c r="AJ39" s="424">
        <f t="shared" si="12"/>
        <v>0</v>
      </c>
      <c r="AK39" s="775">
        <f t="shared" si="13"/>
        <v>0</v>
      </c>
    </row>
    <row r="40" spans="1:37" ht="12.75" customHeight="1">
      <c r="A40" s="142" t="s">
        <v>483</v>
      </c>
      <c r="B40" s="358" t="s">
        <v>484</v>
      </c>
      <c r="C40" s="816">
        <f t="shared" si="7"/>
        <v>0</v>
      </c>
      <c r="D40" s="817">
        <f t="shared" si="0"/>
        <v>0</v>
      </c>
      <c r="E40" s="818">
        <f t="shared" si="1"/>
        <v>0</v>
      </c>
      <c r="F40" s="819">
        <f t="shared" si="2"/>
        <v>0</v>
      </c>
      <c r="G40" s="818">
        <f t="shared" si="3"/>
        <v>0</v>
      </c>
      <c r="H40" s="819">
        <f t="shared" si="4"/>
        <v>0</v>
      </c>
      <c r="I40" s="818">
        <f t="shared" si="5"/>
        <v>0</v>
      </c>
      <c r="J40" s="819">
        <f t="shared" si="6"/>
        <v>0</v>
      </c>
      <c r="K40" s="423">
        <f t="shared" si="8"/>
        <v>0</v>
      </c>
      <c r="L40" s="424">
        <f t="shared" si="9"/>
        <v>0</v>
      </c>
      <c r="M40" s="775">
        <f t="shared" si="10"/>
        <v>0</v>
      </c>
      <c r="AA40" s="324"/>
      <c r="AB40" s="325"/>
      <c r="AC40" s="323"/>
      <c r="AD40" s="247"/>
      <c r="AE40" s="323"/>
      <c r="AF40" s="247"/>
      <c r="AG40" s="323"/>
      <c r="AH40" s="247"/>
      <c r="AI40" s="423">
        <f t="shared" si="11"/>
        <v>0</v>
      </c>
      <c r="AJ40" s="424">
        <f t="shared" si="12"/>
        <v>0</v>
      </c>
      <c r="AK40" s="775">
        <f t="shared" si="13"/>
        <v>0</v>
      </c>
    </row>
    <row r="41" spans="1:37" ht="12.75" customHeight="1">
      <c r="A41" s="142" t="s">
        <v>485</v>
      </c>
      <c r="B41" s="358" t="s">
        <v>486</v>
      </c>
      <c r="C41" s="816">
        <f t="shared" si="7"/>
        <v>0</v>
      </c>
      <c r="D41" s="817">
        <f t="shared" si="0"/>
        <v>0</v>
      </c>
      <c r="E41" s="818">
        <f t="shared" si="1"/>
        <v>0</v>
      </c>
      <c r="F41" s="819">
        <f t="shared" si="2"/>
        <v>0</v>
      </c>
      <c r="G41" s="818">
        <f t="shared" si="3"/>
        <v>0</v>
      </c>
      <c r="H41" s="819">
        <f t="shared" si="4"/>
        <v>0</v>
      </c>
      <c r="I41" s="818">
        <f t="shared" si="5"/>
        <v>0</v>
      </c>
      <c r="J41" s="819">
        <f t="shared" si="6"/>
        <v>0</v>
      </c>
      <c r="K41" s="423">
        <f aca="true" t="shared" si="14" ref="K41:L47">E41+G41+I41</f>
        <v>0</v>
      </c>
      <c r="L41" s="424">
        <f t="shared" si="14"/>
        <v>0</v>
      </c>
      <c r="M41" s="775">
        <f t="shared" si="10"/>
        <v>0</v>
      </c>
      <c r="AA41" s="324"/>
      <c r="AB41" s="325"/>
      <c r="AC41" s="323"/>
      <c r="AD41" s="247"/>
      <c r="AE41" s="323"/>
      <c r="AF41" s="247"/>
      <c r="AG41" s="323"/>
      <c r="AH41" s="247"/>
      <c r="AI41" s="423">
        <f t="shared" si="11"/>
        <v>0</v>
      </c>
      <c r="AJ41" s="424">
        <f t="shared" si="12"/>
        <v>0</v>
      </c>
      <c r="AK41" s="775">
        <f t="shared" si="13"/>
        <v>0</v>
      </c>
    </row>
    <row r="42" spans="1:37" ht="12.75" customHeight="1">
      <c r="A42" s="142" t="s">
        <v>632</v>
      </c>
      <c r="B42" s="359" t="s">
        <v>633</v>
      </c>
      <c r="C42" s="816">
        <f t="shared" si="7"/>
        <v>0</v>
      </c>
      <c r="D42" s="817">
        <f t="shared" si="0"/>
        <v>0</v>
      </c>
      <c r="E42" s="818">
        <f t="shared" si="1"/>
        <v>0</v>
      </c>
      <c r="F42" s="819">
        <f t="shared" si="2"/>
        <v>0</v>
      </c>
      <c r="G42" s="818">
        <f t="shared" si="3"/>
        <v>0</v>
      </c>
      <c r="H42" s="819">
        <f t="shared" si="4"/>
        <v>0</v>
      </c>
      <c r="I42" s="818">
        <f t="shared" si="5"/>
        <v>0</v>
      </c>
      <c r="J42" s="819">
        <f t="shared" si="6"/>
        <v>0</v>
      </c>
      <c r="K42" s="423">
        <f t="shared" si="14"/>
        <v>0</v>
      </c>
      <c r="L42" s="424">
        <f t="shared" si="14"/>
        <v>0</v>
      </c>
      <c r="M42" s="775">
        <f t="shared" si="10"/>
        <v>0</v>
      </c>
      <c r="AA42" s="324"/>
      <c r="AB42" s="325"/>
      <c r="AC42" s="323"/>
      <c r="AD42" s="247"/>
      <c r="AE42" s="323"/>
      <c r="AF42" s="247"/>
      <c r="AG42" s="323"/>
      <c r="AH42" s="247"/>
      <c r="AI42" s="423">
        <f t="shared" si="11"/>
        <v>0</v>
      </c>
      <c r="AJ42" s="424">
        <f t="shared" si="12"/>
        <v>0</v>
      </c>
      <c r="AK42" s="775">
        <f t="shared" si="13"/>
        <v>0</v>
      </c>
    </row>
    <row r="43" spans="1:37" ht="12.75" customHeight="1">
      <c r="A43" s="142" t="s">
        <v>402</v>
      </c>
      <c r="B43" s="359" t="s">
        <v>403</v>
      </c>
      <c r="C43" s="816">
        <f t="shared" si="7"/>
        <v>0</v>
      </c>
      <c r="D43" s="817">
        <f t="shared" si="0"/>
        <v>0</v>
      </c>
      <c r="E43" s="818">
        <f t="shared" si="1"/>
        <v>0</v>
      </c>
      <c r="F43" s="819">
        <f t="shared" si="2"/>
        <v>0</v>
      </c>
      <c r="G43" s="818">
        <f t="shared" si="3"/>
        <v>0</v>
      </c>
      <c r="H43" s="819">
        <f t="shared" si="4"/>
        <v>0</v>
      </c>
      <c r="I43" s="818">
        <f t="shared" si="5"/>
        <v>0</v>
      </c>
      <c r="J43" s="819">
        <f t="shared" si="6"/>
        <v>0</v>
      </c>
      <c r="K43" s="423">
        <f t="shared" si="14"/>
        <v>0</v>
      </c>
      <c r="L43" s="424">
        <f t="shared" si="14"/>
        <v>0</v>
      </c>
      <c r="M43" s="775">
        <f t="shared" si="10"/>
        <v>0</v>
      </c>
      <c r="AA43" s="324"/>
      <c r="AB43" s="325"/>
      <c r="AC43" s="323"/>
      <c r="AD43" s="247"/>
      <c r="AE43" s="323"/>
      <c r="AF43" s="247"/>
      <c r="AG43" s="323"/>
      <c r="AH43" s="247"/>
      <c r="AI43" s="423">
        <f t="shared" si="11"/>
        <v>0</v>
      </c>
      <c r="AJ43" s="424">
        <f t="shared" si="12"/>
        <v>0</v>
      </c>
      <c r="AK43" s="775">
        <f t="shared" si="13"/>
        <v>0</v>
      </c>
    </row>
    <row r="44" spans="1:37" ht="12.75" customHeight="1">
      <c r="A44" s="142" t="s">
        <v>404</v>
      </c>
      <c r="B44" s="358" t="s">
        <v>405</v>
      </c>
      <c r="C44" s="816">
        <f t="shared" si="7"/>
        <v>0</v>
      </c>
      <c r="D44" s="817">
        <f t="shared" si="0"/>
        <v>0</v>
      </c>
      <c r="E44" s="818">
        <f t="shared" si="1"/>
        <v>0</v>
      </c>
      <c r="F44" s="819">
        <f t="shared" si="2"/>
        <v>0</v>
      </c>
      <c r="G44" s="818">
        <f t="shared" si="3"/>
        <v>0</v>
      </c>
      <c r="H44" s="819">
        <f t="shared" si="4"/>
        <v>0</v>
      </c>
      <c r="I44" s="818">
        <f t="shared" si="5"/>
        <v>0</v>
      </c>
      <c r="J44" s="819">
        <f t="shared" si="6"/>
        <v>0</v>
      </c>
      <c r="K44" s="423">
        <f t="shared" si="14"/>
        <v>0</v>
      </c>
      <c r="L44" s="424">
        <f t="shared" si="14"/>
        <v>0</v>
      </c>
      <c r="M44" s="775">
        <f t="shared" si="10"/>
        <v>0</v>
      </c>
      <c r="AA44" s="324"/>
      <c r="AB44" s="325"/>
      <c r="AC44" s="323"/>
      <c r="AD44" s="247"/>
      <c r="AE44" s="323"/>
      <c r="AF44" s="247"/>
      <c r="AG44" s="323"/>
      <c r="AH44" s="247"/>
      <c r="AI44" s="423">
        <f t="shared" si="11"/>
        <v>0</v>
      </c>
      <c r="AJ44" s="424">
        <f t="shared" si="12"/>
        <v>0</v>
      </c>
      <c r="AK44" s="775">
        <f t="shared" si="13"/>
        <v>0</v>
      </c>
    </row>
    <row r="45" spans="1:37" ht="12.75" customHeight="1">
      <c r="A45" s="142" t="s">
        <v>634</v>
      </c>
      <c r="B45" s="358" t="s">
        <v>635</v>
      </c>
      <c r="C45" s="816">
        <f t="shared" si="7"/>
        <v>0</v>
      </c>
      <c r="D45" s="817">
        <f t="shared" si="0"/>
        <v>0</v>
      </c>
      <c r="E45" s="818">
        <f t="shared" si="1"/>
        <v>0</v>
      </c>
      <c r="F45" s="819">
        <f t="shared" si="2"/>
        <v>0</v>
      </c>
      <c r="G45" s="818">
        <f t="shared" si="3"/>
        <v>0</v>
      </c>
      <c r="H45" s="819">
        <f t="shared" si="4"/>
        <v>0</v>
      </c>
      <c r="I45" s="818">
        <f t="shared" si="5"/>
        <v>0</v>
      </c>
      <c r="J45" s="819">
        <f t="shared" si="6"/>
        <v>0</v>
      </c>
      <c r="K45" s="423">
        <f t="shared" si="14"/>
        <v>0</v>
      </c>
      <c r="L45" s="424">
        <f t="shared" si="14"/>
        <v>0</v>
      </c>
      <c r="M45" s="775">
        <f t="shared" si="10"/>
        <v>0</v>
      </c>
      <c r="AA45" s="324"/>
      <c r="AB45" s="325"/>
      <c r="AC45" s="323"/>
      <c r="AD45" s="247"/>
      <c r="AE45" s="323"/>
      <c r="AF45" s="247"/>
      <c r="AG45" s="323"/>
      <c r="AH45" s="247"/>
      <c r="AI45" s="423">
        <f t="shared" si="11"/>
        <v>0</v>
      </c>
      <c r="AJ45" s="424">
        <f t="shared" si="12"/>
        <v>0</v>
      </c>
      <c r="AK45" s="775">
        <f t="shared" si="13"/>
        <v>0</v>
      </c>
    </row>
    <row r="46" spans="1:37" ht="12.75" customHeight="1">
      <c r="A46" s="142" t="s">
        <v>487</v>
      </c>
      <c r="B46" s="360" t="s">
        <v>400</v>
      </c>
      <c r="C46" s="816">
        <f t="shared" si="7"/>
        <v>0</v>
      </c>
      <c r="D46" s="817">
        <f t="shared" si="0"/>
        <v>0</v>
      </c>
      <c r="E46" s="818">
        <f t="shared" si="1"/>
        <v>0</v>
      </c>
      <c r="F46" s="819">
        <f t="shared" si="2"/>
        <v>0</v>
      </c>
      <c r="G46" s="818">
        <f t="shared" si="3"/>
        <v>0</v>
      </c>
      <c r="H46" s="819">
        <f t="shared" si="4"/>
        <v>0</v>
      </c>
      <c r="I46" s="818">
        <f t="shared" si="5"/>
        <v>0</v>
      </c>
      <c r="J46" s="819">
        <f t="shared" si="6"/>
        <v>0</v>
      </c>
      <c r="K46" s="423">
        <f t="shared" si="14"/>
        <v>0</v>
      </c>
      <c r="L46" s="424">
        <f t="shared" si="14"/>
        <v>0</v>
      </c>
      <c r="M46" s="775">
        <f t="shared" si="10"/>
        <v>0</v>
      </c>
      <c r="AA46" s="324"/>
      <c r="AB46" s="325"/>
      <c r="AC46" s="323"/>
      <c r="AD46" s="247"/>
      <c r="AE46" s="323"/>
      <c r="AF46" s="247"/>
      <c r="AG46" s="323"/>
      <c r="AH46" s="247"/>
      <c r="AI46" s="423">
        <f t="shared" si="11"/>
        <v>0</v>
      </c>
      <c r="AJ46" s="424">
        <f t="shared" si="12"/>
        <v>0</v>
      </c>
      <c r="AK46" s="775">
        <f t="shared" si="13"/>
        <v>0</v>
      </c>
    </row>
    <row r="47" spans="1:37" ht="12.75" customHeight="1">
      <c r="A47" s="142" t="s">
        <v>488</v>
      </c>
      <c r="B47" s="360" t="s">
        <v>401</v>
      </c>
      <c r="C47" s="816">
        <f t="shared" si="7"/>
        <v>0</v>
      </c>
      <c r="D47" s="817">
        <f t="shared" si="0"/>
        <v>0</v>
      </c>
      <c r="E47" s="818">
        <f t="shared" si="1"/>
        <v>0</v>
      </c>
      <c r="F47" s="819">
        <f t="shared" si="2"/>
        <v>0</v>
      </c>
      <c r="G47" s="818">
        <f t="shared" si="3"/>
        <v>0</v>
      </c>
      <c r="H47" s="819">
        <f t="shared" si="4"/>
        <v>0</v>
      </c>
      <c r="I47" s="818">
        <f t="shared" si="5"/>
        <v>0</v>
      </c>
      <c r="J47" s="819">
        <f t="shared" si="6"/>
        <v>0</v>
      </c>
      <c r="K47" s="423">
        <f t="shared" si="14"/>
        <v>0</v>
      </c>
      <c r="L47" s="424">
        <f t="shared" si="14"/>
        <v>0</v>
      </c>
      <c r="M47" s="775">
        <f t="shared" si="10"/>
        <v>0</v>
      </c>
      <c r="AA47" s="324"/>
      <c r="AB47" s="325"/>
      <c r="AC47" s="323"/>
      <c r="AD47" s="247"/>
      <c r="AE47" s="323"/>
      <c r="AF47" s="247"/>
      <c r="AG47" s="323"/>
      <c r="AH47" s="247"/>
      <c r="AI47" s="423">
        <f t="shared" si="11"/>
        <v>0</v>
      </c>
      <c r="AJ47" s="424">
        <f t="shared" si="12"/>
        <v>0</v>
      </c>
      <c r="AK47" s="775">
        <f t="shared" si="13"/>
        <v>0</v>
      </c>
    </row>
    <row r="48" spans="1:37" ht="12.75" customHeight="1">
      <c r="A48" s="142" t="s">
        <v>406</v>
      </c>
      <c r="B48" s="360" t="s">
        <v>407</v>
      </c>
      <c r="C48" s="816">
        <f aca="true" t="shared" si="15" ref="C48:J49">ROUND(AA48,0)</f>
        <v>0</v>
      </c>
      <c r="D48" s="817">
        <f t="shared" si="15"/>
        <v>0</v>
      </c>
      <c r="E48" s="818">
        <f t="shared" si="15"/>
        <v>0</v>
      </c>
      <c r="F48" s="819">
        <f t="shared" si="15"/>
        <v>0</v>
      </c>
      <c r="G48" s="818">
        <f t="shared" si="15"/>
        <v>0</v>
      </c>
      <c r="H48" s="819">
        <f t="shared" si="15"/>
        <v>0</v>
      </c>
      <c r="I48" s="818">
        <f t="shared" si="15"/>
        <v>0</v>
      </c>
      <c r="J48" s="819">
        <f t="shared" si="15"/>
        <v>0</v>
      </c>
      <c r="K48" s="423">
        <f>E48+G48+I48</f>
        <v>0</v>
      </c>
      <c r="L48" s="424">
        <f>F48+H48+J48</f>
        <v>0</v>
      </c>
      <c r="M48" s="775">
        <f>K48+L48</f>
        <v>0</v>
      </c>
      <c r="AA48" s="324"/>
      <c r="AB48" s="325"/>
      <c r="AC48" s="323"/>
      <c r="AD48" s="247"/>
      <c r="AE48" s="323"/>
      <c r="AF48" s="247"/>
      <c r="AG48" s="323"/>
      <c r="AH48" s="247"/>
      <c r="AI48" s="423">
        <f>AC48+AE48+AG48</f>
        <v>0</v>
      </c>
      <c r="AJ48" s="424">
        <f>AD48+AF48+AH48</f>
        <v>0</v>
      </c>
      <c r="AK48" s="775">
        <f>AI48+AJ48</f>
        <v>0</v>
      </c>
    </row>
    <row r="49" spans="1:37" ht="12.75" customHeight="1" thickBot="1">
      <c r="A49" s="142" t="s">
        <v>408</v>
      </c>
      <c r="B49" s="360" t="s">
        <v>409</v>
      </c>
      <c r="C49" s="816">
        <f t="shared" si="15"/>
        <v>0</v>
      </c>
      <c r="D49" s="817">
        <f t="shared" si="15"/>
        <v>0</v>
      </c>
      <c r="E49" s="818">
        <f t="shared" si="15"/>
        <v>0</v>
      </c>
      <c r="F49" s="819">
        <f t="shared" si="15"/>
        <v>0</v>
      </c>
      <c r="G49" s="818">
        <f t="shared" si="15"/>
        <v>0</v>
      </c>
      <c r="H49" s="819">
        <f t="shared" si="15"/>
        <v>0</v>
      </c>
      <c r="I49" s="818">
        <f t="shared" si="15"/>
        <v>0</v>
      </c>
      <c r="J49" s="819">
        <f t="shared" si="15"/>
        <v>0</v>
      </c>
      <c r="K49" s="423">
        <f>E49+G49+I49</f>
        <v>0</v>
      </c>
      <c r="L49" s="424">
        <f>F49+H49+J49</f>
        <v>0</v>
      </c>
      <c r="M49" s="775">
        <f>K49+L49</f>
        <v>0</v>
      </c>
      <c r="AA49" s="324"/>
      <c r="AB49" s="325"/>
      <c r="AC49" s="323"/>
      <c r="AD49" s="247"/>
      <c r="AE49" s="323"/>
      <c r="AF49" s="247"/>
      <c r="AG49" s="323"/>
      <c r="AH49" s="247"/>
      <c r="AI49" s="423">
        <f>AC49+AE49+AG49</f>
        <v>0</v>
      </c>
      <c r="AJ49" s="424">
        <f>AD49+AF49+AH49</f>
        <v>0</v>
      </c>
      <c r="AK49" s="775">
        <f>AI49+AJ49</f>
        <v>0</v>
      </c>
    </row>
    <row r="50" spans="1:36" ht="15.75" customHeight="1" thickBot="1" thickTop="1">
      <c r="A50" s="295" t="s">
        <v>59</v>
      </c>
      <c r="B50" s="13"/>
      <c r="C50" s="425">
        <f aca="true" t="shared" si="16" ref="C50:L50">SUM(C6:C49)</f>
        <v>0</v>
      </c>
      <c r="D50" s="426">
        <f t="shared" si="16"/>
        <v>0</v>
      </c>
      <c r="E50" s="425">
        <f t="shared" si="16"/>
        <v>0</v>
      </c>
      <c r="F50" s="426">
        <f t="shared" si="16"/>
        <v>0</v>
      </c>
      <c r="G50" s="425">
        <f t="shared" si="16"/>
        <v>0</v>
      </c>
      <c r="H50" s="426">
        <f t="shared" si="16"/>
        <v>0</v>
      </c>
      <c r="I50" s="425">
        <f t="shared" si="16"/>
        <v>0</v>
      </c>
      <c r="J50" s="426">
        <f t="shared" si="16"/>
        <v>0</v>
      </c>
      <c r="K50" s="425">
        <f t="shared" si="16"/>
        <v>0</v>
      </c>
      <c r="L50" s="427">
        <f t="shared" si="16"/>
        <v>0</v>
      </c>
      <c r="AA50" s="425">
        <f aca="true" t="shared" si="17" ref="AA50:AJ50">SUM(AA6:AA49)</f>
        <v>0</v>
      </c>
      <c r="AB50" s="426">
        <f t="shared" si="17"/>
        <v>0</v>
      </c>
      <c r="AC50" s="425">
        <f t="shared" si="17"/>
        <v>0</v>
      </c>
      <c r="AD50" s="426">
        <f t="shared" si="17"/>
        <v>0</v>
      </c>
      <c r="AE50" s="425">
        <f t="shared" si="17"/>
        <v>0</v>
      </c>
      <c r="AF50" s="426">
        <f t="shared" si="17"/>
        <v>0</v>
      </c>
      <c r="AG50" s="425">
        <f t="shared" si="17"/>
        <v>0</v>
      </c>
      <c r="AH50" s="426">
        <f t="shared" si="17"/>
        <v>0</v>
      </c>
      <c r="AI50" s="425">
        <f t="shared" si="17"/>
        <v>0</v>
      </c>
      <c r="AJ50" s="427">
        <f t="shared" si="17"/>
        <v>0</v>
      </c>
    </row>
    <row r="51" ht="9.75">
      <c r="A51" s="734" t="str">
        <f>"(*) inserire i dati comunicati nella tab.1 (colonna presenti al 31/12/"&amp;L1-1&amp;") della rilevazione dell'anno precedente"</f>
        <v>(*) inserire i dati comunicati nella tab.1 (colonna presenti al 31/12/2017) della rilevazione dell'anno precedente</v>
      </c>
    </row>
    <row r="52" ht="9.75">
      <c r="A52" s="5" t="s">
        <v>132</v>
      </c>
    </row>
    <row r="53" spans="4:28" ht="12.75">
      <c r="D53" s="735"/>
      <c r="AB53" s="735"/>
    </row>
  </sheetData>
  <sheetProtection password="EA98" sheet="1" formatColumns="0" selectLockedCells="1"/>
  <mergeCells count="4">
    <mergeCell ref="C3:L3"/>
    <mergeCell ref="G2:L2"/>
    <mergeCell ref="AE2:AJ2"/>
    <mergeCell ref="AA3:AJ3"/>
  </mergeCells>
  <conditionalFormatting sqref="AA6:AJ49 A6:L49">
    <cfRule type="expression" priority="2" dxfId="6"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AB52"/>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54.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W1" s="957"/>
      <c r="X1" s="957"/>
      <c r="Y1" s="957"/>
      <c r="Z1" s="5"/>
      <c r="AA1" s="5"/>
      <c r="AB1" s="663"/>
    </row>
    <row r="2" spans="1:28" ht="36" customHeight="1">
      <c r="A2" s="1047" t="s">
        <v>546</v>
      </c>
      <c r="B2" s="1047"/>
      <c r="C2" s="1047"/>
      <c r="D2" s="1047"/>
      <c r="E2" s="1047"/>
      <c r="F2" s="1047"/>
      <c r="G2" s="1047"/>
      <c r="H2" s="1047"/>
      <c r="I2" s="1047"/>
      <c r="J2" s="1047"/>
      <c r="K2" s="1047"/>
      <c r="L2" s="1047"/>
      <c r="M2" s="1047"/>
      <c r="N2" s="752"/>
      <c r="O2" s="488"/>
      <c r="P2" s="488"/>
      <c r="Q2" s="488"/>
      <c r="R2" s="488"/>
      <c r="S2" s="488"/>
      <c r="T2" s="488"/>
      <c r="U2" s="488"/>
      <c r="V2" s="488"/>
      <c r="W2" s="488"/>
      <c r="X2" s="488"/>
      <c r="Y2" s="488"/>
      <c r="Z2" s="488"/>
      <c r="AA2" s="752"/>
      <c r="AB2" s="488"/>
    </row>
    <row r="3" spans="1:28" ht="18.75" customHeight="1">
      <c r="A3" s="183" t="str">
        <f>"Tavola di coerenza tra presenti al 31.12."&amp;'t1'!L1&amp;" rilevati in Tabella 1 con il personale rilevato in Tabella 3 e con i presenti rilevati in Tabella 10 (Squadratura 3)(*)"</f>
        <v>Tavola di coerenza tra presenti al 31.12.2018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1.25">
      <c r="A4" s="315" t="s">
        <v>203</v>
      </c>
      <c r="C4" s="5"/>
      <c r="D4" s="5"/>
      <c r="E4" s="5"/>
      <c r="F4" s="5"/>
      <c r="G4" s="5"/>
      <c r="H4" s="5"/>
      <c r="I4" s="5"/>
      <c r="J4" s="5"/>
      <c r="K4" s="5"/>
      <c r="L4" s="5"/>
      <c r="M4" s="5"/>
      <c r="N4" s="5"/>
      <c r="O4" s="5"/>
      <c r="P4" s="5"/>
      <c r="Q4" s="5"/>
      <c r="R4" s="5"/>
      <c r="S4" s="5"/>
      <c r="T4" s="5"/>
      <c r="U4" s="5"/>
      <c r="V4" s="5"/>
      <c r="W4" s="5"/>
      <c r="X4" s="5"/>
      <c r="Y4" s="5"/>
      <c r="Z4" s="5"/>
      <c r="AA4" s="5"/>
      <c r="AB4" s="5"/>
    </row>
    <row r="5" spans="1:28" ht="12.75">
      <c r="A5" s="167"/>
      <c r="B5" s="164"/>
      <c r="C5" s="1044" t="s">
        <v>232</v>
      </c>
      <c r="D5" s="1045"/>
      <c r="E5" s="1045"/>
      <c r="F5" s="1045"/>
      <c r="G5" s="1045"/>
      <c r="H5" s="1045"/>
      <c r="I5" s="1045"/>
      <c r="J5" s="1045"/>
      <c r="K5" s="1045"/>
      <c r="L5" s="1045"/>
      <c r="M5" s="1045"/>
      <c r="N5" s="1045"/>
      <c r="O5" s="1045"/>
      <c r="P5" s="1044" t="s">
        <v>233</v>
      </c>
      <c r="Q5" s="1045"/>
      <c r="R5" s="1045"/>
      <c r="S5" s="1045"/>
      <c r="T5" s="1045"/>
      <c r="U5" s="1045"/>
      <c r="V5" s="1045"/>
      <c r="W5" s="1045"/>
      <c r="X5" s="1045"/>
      <c r="Y5" s="1045"/>
      <c r="Z5" s="1045"/>
      <c r="AA5" s="1045"/>
      <c r="AB5" s="1046"/>
    </row>
    <row r="6" spans="1:28" s="182" customFormat="1" ht="64.5" customHeight="1">
      <c r="A6" s="171" t="s">
        <v>173</v>
      </c>
      <c r="B6" s="171" t="s">
        <v>172</v>
      </c>
      <c r="C6" s="171" t="str">
        <f>"Presenti 31.12."&amp;'t1'!L1&amp;" (Tab 1)"</f>
        <v>Presenti 31.12.2018 (Tab 1)</v>
      </c>
      <c r="D6" s="171" t="s">
        <v>186</v>
      </c>
      <c r="E6" s="171" t="s">
        <v>185</v>
      </c>
      <c r="F6" s="171" t="s">
        <v>281</v>
      </c>
      <c r="G6" s="171" t="s">
        <v>202</v>
      </c>
      <c r="H6" s="171" t="s">
        <v>187</v>
      </c>
      <c r="I6" s="171" t="s">
        <v>282</v>
      </c>
      <c r="J6" s="555" t="s">
        <v>619</v>
      </c>
      <c r="K6" s="555" t="s">
        <v>620</v>
      </c>
      <c r="L6" s="171" t="s">
        <v>204</v>
      </c>
      <c r="M6" s="171" t="s">
        <v>205</v>
      </c>
      <c r="N6" s="555" t="s">
        <v>540</v>
      </c>
      <c r="O6" s="555" t="s">
        <v>541</v>
      </c>
      <c r="P6" s="171" t="str">
        <f>"Presenti 31.12."&amp;'t1'!L1&amp;" (Tab 1)"</f>
        <v>Presenti 31.12.2018 (Tab 1)</v>
      </c>
      <c r="Q6" s="171" t="s">
        <v>186</v>
      </c>
      <c r="R6" s="171" t="s">
        <v>185</v>
      </c>
      <c r="S6" s="171" t="s">
        <v>281</v>
      </c>
      <c r="T6" s="171" t="s">
        <v>202</v>
      </c>
      <c r="U6" s="171" t="s">
        <v>187</v>
      </c>
      <c r="V6" s="171" t="s">
        <v>282</v>
      </c>
      <c r="W6" s="555" t="s">
        <v>619</v>
      </c>
      <c r="X6" s="555" t="s">
        <v>620</v>
      </c>
      <c r="Y6" s="171" t="s">
        <v>204</v>
      </c>
      <c r="Z6" s="171" t="s">
        <v>205</v>
      </c>
      <c r="AA6" s="555" t="s">
        <v>540</v>
      </c>
      <c r="AB6" s="555" t="s">
        <v>541</v>
      </c>
    </row>
    <row r="7" spans="1:28" s="180" customFormat="1" ht="20.25">
      <c r="A7" s="179"/>
      <c r="B7" s="179"/>
      <c r="C7" s="176" t="s">
        <v>174</v>
      </c>
      <c r="D7" s="176" t="s">
        <v>175</v>
      </c>
      <c r="E7" s="176" t="s">
        <v>176</v>
      </c>
      <c r="F7" s="176" t="s">
        <v>177</v>
      </c>
      <c r="G7" s="177" t="s">
        <v>178</v>
      </c>
      <c r="H7" s="177" t="s">
        <v>198</v>
      </c>
      <c r="I7" s="177" t="s">
        <v>180</v>
      </c>
      <c r="J7" s="177" t="s">
        <v>188</v>
      </c>
      <c r="K7" s="177" t="s">
        <v>189</v>
      </c>
      <c r="L7" s="177" t="s">
        <v>2</v>
      </c>
      <c r="M7" s="177" t="s">
        <v>3</v>
      </c>
      <c r="N7" s="177" t="s">
        <v>543</v>
      </c>
      <c r="O7" s="177" t="s">
        <v>4</v>
      </c>
      <c r="P7" s="176" t="s">
        <v>190</v>
      </c>
      <c r="Q7" s="176" t="s">
        <v>191</v>
      </c>
      <c r="R7" s="176" t="s">
        <v>192</v>
      </c>
      <c r="S7" s="176" t="s">
        <v>283</v>
      </c>
      <c r="T7" s="177" t="s">
        <v>193</v>
      </c>
      <c r="U7" s="177" t="s">
        <v>284</v>
      </c>
      <c r="V7" s="177" t="s">
        <v>285</v>
      </c>
      <c r="W7" s="177" t="s">
        <v>5</v>
      </c>
      <c r="X7" s="177" t="s">
        <v>286</v>
      </c>
      <c r="Y7" s="177" t="s">
        <v>6</v>
      </c>
      <c r="Z7" s="177" t="s">
        <v>7</v>
      </c>
      <c r="AA7" s="177" t="s">
        <v>542</v>
      </c>
      <c r="AB7" s="177" t="s">
        <v>8</v>
      </c>
    </row>
    <row r="8" spans="1:28" ht="12.75" customHeight="1">
      <c r="A8" s="125" t="str">
        <f>'t1'!A6</f>
        <v>AMMIRAGLIO ISPETTORE CAPO</v>
      </c>
      <c r="B8" s="173" t="str">
        <f>'t1'!B6</f>
        <v>0D0330</v>
      </c>
      <c r="C8" s="338">
        <f>'t1'!K6</f>
        <v>0</v>
      </c>
      <c r="D8" s="338">
        <f>'t3'!M6</f>
        <v>0</v>
      </c>
      <c r="E8" s="339">
        <f>'t3'!O6</f>
        <v>0</v>
      </c>
      <c r="F8" s="339">
        <f>'t3'!Q6</f>
        <v>0</v>
      </c>
      <c r="G8" s="339">
        <f>'t3'!C6</f>
        <v>0</v>
      </c>
      <c r="H8" s="339">
        <f>'t3'!E6</f>
        <v>0</v>
      </c>
      <c r="I8" s="339">
        <f>'t3'!G6</f>
        <v>0</v>
      </c>
      <c r="J8" s="339">
        <f>'t3'!I6</f>
        <v>0</v>
      </c>
      <c r="K8" s="339">
        <f>'t3'!K6</f>
        <v>0</v>
      </c>
      <c r="L8" s="339">
        <f>C8+D8+E8+F8-G8-H8-I8-J8-K8</f>
        <v>0</v>
      </c>
      <c r="M8" s="339">
        <f>'t10'!AU6</f>
        <v>0</v>
      </c>
      <c r="N8" s="339" t="str">
        <f>IF(C8&lt;(G8+H8+I8+J8+K8),"ERRORE","OK")</f>
        <v>OK</v>
      </c>
      <c r="O8" s="100" t="str">
        <f>IF(L8=M8,"OK","ERRORE")</f>
        <v>OK</v>
      </c>
      <c r="P8" s="338">
        <f>'t1'!L6</f>
        <v>0</v>
      </c>
      <c r="Q8" s="338">
        <f>'t3'!N6</f>
        <v>0</v>
      </c>
      <c r="R8" s="339">
        <f>'t3'!P6</f>
        <v>0</v>
      </c>
      <c r="S8" s="339">
        <f>'t3'!R6</f>
        <v>0</v>
      </c>
      <c r="T8" s="339">
        <f>'t3'!D6</f>
        <v>0</v>
      </c>
      <c r="U8" s="339">
        <f>'t3'!F6</f>
        <v>0</v>
      </c>
      <c r="V8" s="339">
        <f>'t3'!H6</f>
        <v>0</v>
      </c>
      <c r="W8" s="339">
        <f>'t3'!J6</f>
        <v>0</v>
      </c>
      <c r="X8" s="339">
        <f>'t3'!L6</f>
        <v>0</v>
      </c>
      <c r="Y8" s="339">
        <f aca="true" t="shared" si="0" ref="Y8:Y49">P8+Q8+R8+S8-T8-U8-V8-W8-X8</f>
        <v>0</v>
      </c>
      <c r="Z8" s="339">
        <f>'t10'!AV6</f>
        <v>0</v>
      </c>
      <c r="AA8" s="339" t="str">
        <f>IF(P8&lt;(T8+U8+V8+W8+X8),"ERRORE","OK")</f>
        <v>OK</v>
      </c>
      <c r="AB8" s="178" t="str">
        <f>IF(Y8=Z8,"OK","ERRORE")</f>
        <v>OK</v>
      </c>
    </row>
    <row r="9" spans="1:28" ht="12.75" customHeight="1">
      <c r="A9" s="125" t="str">
        <f>'t1'!A7</f>
        <v>AMMIRAGLIO ISPETTORE</v>
      </c>
      <c r="B9" s="173" t="str">
        <f>'t1'!B7</f>
        <v>0D0329</v>
      </c>
      <c r="C9" s="338">
        <f>'t1'!K7</f>
        <v>0</v>
      </c>
      <c r="D9" s="338">
        <f>'t3'!M7</f>
        <v>0</v>
      </c>
      <c r="E9" s="339">
        <f>'t3'!O7</f>
        <v>0</v>
      </c>
      <c r="F9" s="339">
        <f>'t3'!Q7</f>
        <v>0</v>
      </c>
      <c r="G9" s="339">
        <f>'t3'!C7</f>
        <v>0</v>
      </c>
      <c r="H9" s="339">
        <f>'t3'!E7</f>
        <v>0</v>
      </c>
      <c r="I9" s="339">
        <f>'t3'!G7</f>
        <v>0</v>
      </c>
      <c r="J9" s="339">
        <f>'t3'!I7</f>
        <v>0</v>
      </c>
      <c r="K9" s="339">
        <f>'t3'!K7</f>
        <v>0</v>
      </c>
      <c r="L9" s="339">
        <f aca="true" t="shared" si="1" ref="L9:L49">C9+D9+E9+F9-G9-H9-I9-J9-K9</f>
        <v>0</v>
      </c>
      <c r="M9" s="339">
        <f>'t10'!AU7</f>
        <v>0</v>
      </c>
      <c r="N9" s="339" t="str">
        <f aca="true" t="shared" si="2" ref="N9:N49">IF(C9&lt;(G9+H9+I9+J9+K9),"ERRORE","OK")</f>
        <v>OK</v>
      </c>
      <c r="O9" s="100" t="str">
        <f aca="true" t="shared" si="3" ref="O9:O49">IF(L9=M9,"OK","ERRORE")</f>
        <v>OK</v>
      </c>
      <c r="P9" s="338">
        <f>'t1'!L7</f>
        <v>0</v>
      </c>
      <c r="Q9" s="338">
        <f>'t3'!N7</f>
        <v>0</v>
      </c>
      <c r="R9" s="339">
        <f>'t3'!P7</f>
        <v>0</v>
      </c>
      <c r="S9" s="339">
        <f>'t3'!R7</f>
        <v>0</v>
      </c>
      <c r="T9" s="339">
        <f>'t3'!D7</f>
        <v>0</v>
      </c>
      <c r="U9" s="339">
        <f>'t3'!F7</f>
        <v>0</v>
      </c>
      <c r="V9" s="339">
        <f>'t3'!H7</f>
        <v>0</v>
      </c>
      <c r="W9" s="339">
        <f>'t3'!J7</f>
        <v>0</v>
      </c>
      <c r="X9" s="339">
        <f>'t3'!L7</f>
        <v>0</v>
      </c>
      <c r="Y9" s="339">
        <f t="shared" si="0"/>
        <v>0</v>
      </c>
      <c r="Z9" s="339">
        <f>'t10'!AV7</f>
        <v>0</v>
      </c>
      <c r="AA9" s="339" t="str">
        <f aca="true" t="shared" si="4" ref="AA9:AA49">IF(P9&lt;(T9+U9+V9+W9+X9),"ERRORE","OK")</f>
        <v>OK</v>
      </c>
      <c r="AB9" s="178" t="str">
        <f aca="true" t="shared" si="5" ref="AB9:AB49">IF(Y9=Z9,"OK","ERRORE")</f>
        <v>OK</v>
      </c>
    </row>
    <row r="10" spans="1:28" ht="12.75" customHeight="1">
      <c r="A10" s="125" t="str">
        <f>'t1'!A8</f>
        <v>CONTRAMMIRAGLIO</v>
      </c>
      <c r="B10" s="173" t="str">
        <f>'t1'!B8</f>
        <v>0D0334</v>
      </c>
      <c r="C10" s="338">
        <f>'t1'!K8</f>
        <v>0</v>
      </c>
      <c r="D10" s="338">
        <f>'t3'!M8</f>
        <v>0</v>
      </c>
      <c r="E10" s="339">
        <f>'t3'!O8</f>
        <v>0</v>
      </c>
      <c r="F10" s="339">
        <f>'t3'!Q8</f>
        <v>0</v>
      </c>
      <c r="G10" s="339">
        <f>'t3'!C8</f>
        <v>0</v>
      </c>
      <c r="H10" s="339">
        <f>'t3'!E8</f>
        <v>0</v>
      </c>
      <c r="I10" s="339">
        <f>'t3'!G8</f>
        <v>0</v>
      </c>
      <c r="J10" s="339">
        <f>'t3'!I8</f>
        <v>0</v>
      </c>
      <c r="K10" s="339">
        <f>'t3'!K8</f>
        <v>0</v>
      </c>
      <c r="L10" s="339">
        <f t="shared" si="1"/>
        <v>0</v>
      </c>
      <c r="M10" s="339">
        <f>'t10'!AU8</f>
        <v>0</v>
      </c>
      <c r="N10" s="339" t="str">
        <f t="shared" si="2"/>
        <v>OK</v>
      </c>
      <c r="O10" s="100" t="str">
        <f t="shared" si="3"/>
        <v>OK</v>
      </c>
      <c r="P10" s="338">
        <f>'t1'!L8</f>
        <v>0</v>
      </c>
      <c r="Q10" s="338">
        <f>'t3'!N8</f>
        <v>0</v>
      </c>
      <c r="R10" s="339">
        <f>'t3'!P8</f>
        <v>0</v>
      </c>
      <c r="S10" s="339">
        <f>'t3'!R8</f>
        <v>0</v>
      </c>
      <c r="T10" s="339">
        <f>'t3'!D8</f>
        <v>0</v>
      </c>
      <c r="U10" s="339">
        <f>'t3'!F8</f>
        <v>0</v>
      </c>
      <c r="V10" s="339">
        <f>'t3'!H8</f>
        <v>0</v>
      </c>
      <c r="W10" s="339">
        <f>'t3'!J8</f>
        <v>0</v>
      </c>
      <c r="X10" s="339">
        <f>'t3'!L8</f>
        <v>0</v>
      </c>
      <c r="Y10" s="339">
        <f t="shared" si="0"/>
        <v>0</v>
      </c>
      <c r="Z10" s="339">
        <f>'t10'!AV8</f>
        <v>0</v>
      </c>
      <c r="AA10" s="339" t="str">
        <f t="shared" si="4"/>
        <v>OK</v>
      </c>
      <c r="AB10" s="178" t="str">
        <f t="shared" si="5"/>
        <v>OK</v>
      </c>
    </row>
    <row r="11" spans="1:28" ht="12.75" customHeight="1">
      <c r="A11" s="125" t="str">
        <f>'t1'!A9</f>
        <v>CAPITANO DI VASCELLO + 23 ANNI</v>
      </c>
      <c r="B11" s="173" t="str">
        <f>'t1'!B9</f>
        <v>0D0562</v>
      </c>
      <c r="C11" s="338">
        <f>'t1'!K9</f>
        <v>0</v>
      </c>
      <c r="D11" s="338">
        <f>'t3'!M9</f>
        <v>0</v>
      </c>
      <c r="E11" s="339">
        <f>'t3'!O9</f>
        <v>0</v>
      </c>
      <c r="F11" s="339">
        <f>'t3'!Q9</f>
        <v>0</v>
      </c>
      <c r="G11" s="339">
        <f>'t3'!C9</f>
        <v>0</v>
      </c>
      <c r="H11" s="339">
        <f>'t3'!E9</f>
        <v>0</v>
      </c>
      <c r="I11" s="339">
        <f>'t3'!G9</f>
        <v>0</v>
      </c>
      <c r="J11" s="339">
        <f>'t3'!I9</f>
        <v>0</v>
      </c>
      <c r="K11" s="339">
        <f>'t3'!K9</f>
        <v>0</v>
      </c>
      <c r="L11" s="339">
        <f t="shared" si="1"/>
        <v>0</v>
      </c>
      <c r="M11" s="339">
        <f>'t10'!AU9</f>
        <v>0</v>
      </c>
      <c r="N11" s="339" t="str">
        <f t="shared" si="2"/>
        <v>OK</v>
      </c>
      <c r="O11" s="100" t="str">
        <f t="shared" si="3"/>
        <v>OK</v>
      </c>
      <c r="P11" s="338">
        <f>'t1'!L9</f>
        <v>0</v>
      </c>
      <c r="Q11" s="338">
        <f>'t3'!N9</f>
        <v>0</v>
      </c>
      <c r="R11" s="339">
        <f>'t3'!P9</f>
        <v>0</v>
      </c>
      <c r="S11" s="339">
        <f>'t3'!R9</f>
        <v>0</v>
      </c>
      <c r="T11" s="339">
        <f>'t3'!D9</f>
        <v>0</v>
      </c>
      <c r="U11" s="339">
        <f>'t3'!F9</f>
        <v>0</v>
      </c>
      <c r="V11" s="339">
        <f>'t3'!H9</f>
        <v>0</v>
      </c>
      <c r="W11" s="339">
        <f>'t3'!J9</f>
        <v>0</v>
      </c>
      <c r="X11" s="339">
        <f>'t3'!L9</f>
        <v>0</v>
      </c>
      <c r="Y11" s="339">
        <f t="shared" si="0"/>
        <v>0</v>
      </c>
      <c r="Z11" s="339">
        <f>'t10'!AV9</f>
        <v>0</v>
      </c>
      <c r="AA11" s="339" t="str">
        <f t="shared" si="4"/>
        <v>OK</v>
      </c>
      <c r="AB11" s="178" t="str">
        <f t="shared" si="5"/>
        <v>OK</v>
      </c>
    </row>
    <row r="12" spans="1:28" ht="12.75" customHeight="1">
      <c r="A12" s="125" t="str">
        <f>'t1'!A10</f>
        <v>CAPITANO DI VASCELLO</v>
      </c>
      <c r="B12" s="173" t="str">
        <f>'t1'!B10</f>
        <v>0D0345</v>
      </c>
      <c r="C12" s="338">
        <f>'t1'!K10</f>
        <v>0</v>
      </c>
      <c r="D12" s="338">
        <f>'t3'!M10</f>
        <v>0</v>
      </c>
      <c r="E12" s="339">
        <f>'t3'!O10</f>
        <v>0</v>
      </c>
      <c r="F12" s="339">
        <f>'t3'!Q10</f>
        <v>0</v>
      </c>
      <c r="G12" s="339">
        <f>'t3'!C10</f>
        <v>0</v>
      </c>
      <c r="H12" s="339">
        <f>'t3'!E10</f>
        <v>0</v>
      </c>
      <c r="I12" s="339">
        <f>'t3'!G10</f>
        <v>0</v>
      </c>
      <c r="J12" s="339">
        <f>'t3'!I10</f>
        <v>0</v>
      </c>
      <c r="K12" s="339">
        <f>'t3'!K10</f>
        <v>0</v>
      </c>
      <c r="L12" s="339">
        <f t="shared" si="1"/>
        <v>0</v>
      </c>
      <c r="M12" s="339">
        <f>'t10'!AU10</f>
        <v>0</v>
      </c>
      <c r="N12" s="339" t="str">
        <f t="shared" si="2"/>
        <v>OK</v>
      </c>
      <c r="O12" s="100" t="str">
        <f t="shared" si="3"/>
        <v>OK</v>
      </c>
      <c r="P12" s="338">
        <f>'t1'!L10</f>
        <v>0</v>
      </c>
      <c r="Q12" s="338">
        <f>'t3'!N10</f>
        <v>0</v>
      </c>
      <c r="R12" s="339">
        <f>'t3'!P10</f>
        <v>0</v>
      </c>
      <c r="S12" s="339">
        <f>'t3'!R10</f>
        <v>0</v>
      </c>
      <c r="T12" s="339">
        <f>'t3'!D10</f>
        <v>0</v>
      </c>
      <c r="U12" s="339">
        <f>'t3'!F10</f>
        <v>0</v>
      </c>
      <c r="V12" s="339">
        <f>'t3'!H10</f>
        <v>0</v>
      </c>
      <c r="W12" s="339">
        <f>'t3'!J10</f>
        <v>0</v>
      </c>
      <c r="X12" s="339">
        <f>'t3'!L10</f>
        <v>0</v>
      </c>
      <c r="Y12" s="339">
        <f t="shared" si="0"/>
        <v>0</v>
      </c>
      <c r="Z12" s="339">
        <f>'t10'!AV10</f>
        <v>0</v>
      </c>
      <c r="AA12" s="339" t="str">
        <f t="shared" si="4"/>
        <v>OK</v>
      </c>
      <c r="AB12" s="178" t="str">
        <f t="shared" si="5"/>
        <v>OK</v>
      </c>
    </row>
    <row r="13" spans="1:28" ht="12.75" customHeight="1">
      <c r="A13" s="125" t="str">
        <f>'t1'!A11</f>
        <v>CAPITANO DI FREGATA + 23 ANNI</v>
      </c>
      <c r="B13" s="173" t="str">
        <f>'t1'!B11</f>
        <v>0D0563</v>
      </c>
      <c r="C13" s="338">
        <f>'t1'!K11</f>
        <v>0</v>
      </c>
      <c r="D13" s="338">
        <f>'t3'!M11</f>
        <v>0</v>
      </c>
      <c r="E13" s="339">
        <f>'t3'!O11</f>
        <v>0</v>
      </c>
      <c r="F13" s="339">
        <f>'t3'!Q11</f>
        <v>0</v>
      </c>
      <c r="G13" s="339">
        <f>'t3'!C11</f>
        <v>0</v>
      </c>
      <c r="H13" s="339">
        <f>'t3'!E11</f>
        <v>0</v>
      </c>
      <c r="I13" s="339">
        <f>'t3'!G11</f>
        <v>0</v>
      </c>
      <c r="J13" s="339">
        <f>'t3'!I11</f>
        <v>0</v>
      </c>
      <c r="K13" s="339">
        <f>'t3'!K11</f>
        <v>0</v>
      </c>
      <c r="L13" s="339">
        <f t="shared" si="1"/>
        <v>0</v>
      </c>
      <c r="M13" s="339">
        <f>'t10'!AU11</f>
        <v>0</v>
      </c>
      <c r="N13" s="339" t="str">
        <f t="shared" si="2"/>
        <v>OK</v>
      </c>
      <c r="O13" s="100" t="str">
        <f t="shared" si="3"/>
        <v>OK</v>
      </c>
      <c r="P13" s="338">
        <f>'t1'!L11</f>
        <v>0</v>
      </c>
      <c r="Q13" s="338">
        <f>'t3'!N11</f>
        <v>0</v>
      </c>
      <c r="R13" s="339">
        <f>'t3'!P11</f>
        <v>0</v>
      </c>
      <c r="S13" s="339">
        <f>'t3'!R11</f>
        <v>0</v>
      </c>
      <c r="T13" s="339">
        <f>'t3'!D11</f>
        <v>0</v>
      </c>
      <c r="U13" s="339">
        <f>'t3'!F11</f>
        <v>0</v>
      </c>
      <c r="V13" s="339">
        <f>'t3'!H11</f>
        <v>0</v>
      </c>
      <c r="W13" s="339">
        <f>'t3'!J11</f>
        <v>0</v>
      </c>
      <c r="X13" s="339">
        <f>'t3'!L11</f>
        <v>0</v>
      </c>
      <c r="Y13" s="339">
        <f t="shared" si="0"/>
        <v>0</v>
      </c>
      <c r="Z13" s="339">
        <f>'t10'!AV11</f>
        <v>0</v>
      </c>
      <c r="AA13" s="339" t="str">
        <f t="shared" si="4"/>
        <v>OK</v>
      </c>
      <c r="AB13" s="178" t="str">
        <f t="shared" si="5"/>
        <v>OK</v>
      </c>
    </row>
    <row r="14" spans="1:28" ht="12.75" customHeight="1">
      <c r="A14" s="125" t="str">
        <f>'t1'!A12</f>
        <v>CAPITANO DI FREGATA + 18 ANNI</v>
      </c>
      <c r="B14" s="173" t="str">
        <f>'t1'!B12</f>
        <v>0D0956</v>
      </c>
      <c r="C14" s="338">
        <f>'t1'!K12</f>
        <v>0</v>
      </c>
      <c r="D14" s="338">
        <f>'t3'!M12</f>
        <v>0</v>
      </c>
      <c r="E14" s="339">
        <f>'t3'!O12</f>
        <v>0</v>
      </c>
      <c r="F14" s="339">
        <f>'t3'!Q12</f>
        <v>0</v>
      </c>
      <c r="G14" s="339">
        <f>'t3'!C12</f>
        <v>0</v>
      </c>
      <c r="H14" s="339">
        <f>'t3'!E12</f>
        <v>0</v>
      </c>
      <c r="I14" s="339">
        <f>'t3'!G12</f>
        <v>0</v>
      </c>
      <c r="J14" s="339">
        <f>'t3'!I12</f>
        <v>0</v>
      </c>
      <c r="K14" s="339">
        <f>'t3'!K12</f>
        <v>0</v>
      </c>
      <c r="L14" s="339">
        <f t="shared" si="1"/>
        <v>0</v>
      </c>
      <c r="M14" s="339">
        <f>'t10'!AU12</f>
        <v>0</v>
      </c>
      <c r="N14" s="339" t="str">
        <f t="shared" si="2"/>
        <v>OK</v>
      </c>
      <c r="O14" s="100" t="str">
        <f t="shared" si="3"/>
        <v>OK</v>
      </c>
      <c r="P14" s="338">
        <f>'t1'!L12</f>
        <v>0</v>
      </c>
      <c r="Q14" s="338">
        <f>'t3'!N12</f>
        <v>0</v>
      </c>
      <c r="R14" s="339">
        <f>'t3'!P12</f>
        <v>0</v>
      </c>
      <c r="S14" s="339">
        <f>'t3'!R12</f>
        <v>0</v>
      </c>
      <c r="T14" s="339">
        <f>'t3'!D12</f>
        <v>0</v>
      </c>
      <c r="U14" s="339">
        <f>'t3'!F12</f>
        <v>0</v>
      </c>
      <c r="V14" s="339">
        <f>'t3'!H12</f>
        <v>0</v>
      </c>
      <c r="W14" s="339">
        <f>'t3'!J12</f>
        <v>0</v>
      </c>
      <c r="X14" s="339">
        <f>'t3'!L12</f>
        <v>0</v>
      </c>
      <c r="Y14" s="339">
        <f t="shared" si="0"/>
        <v>0</v>
      </c>
      <c r="Z14" s="339">
        <f>'t10'!AV12</f>
        <v>0</v>
      </c>
      <c r="AA14" s="339" t="str">
        <f t="shared" si="4"/>
        <v>OK</v>
      </c>
      <c r="AB14" s="178" t="str">
        <f t="shared" si="5"/>
        <v>OK</v>
      </c>
    </row>
    <row r="15" spans="1:28" ht="12.75" customHeight="1">
      <c r="A15" s="125" t="str">
        <f>'t1'!A13</f>
        <v>CAPITANO DI FREGATA + 13 ANNI</v>
      </c>
      <c r="B15" s="173" t="str">
        <f>'t1'!B13</f>
        <v>0D0564</v>
      </c>
      <c r="C15" s="338">
        <f>'t1'!K13</f>
        <v>0</v>
      </c>
      <c r="D15" s="338">
        <f>'t3'!M13</f>
        <v>0</v>
      </c>
      <c r="E15" s="339">
        <f>'t3'!O13</f>
        <v>0</v>
      </c>
      <c r="F15" s="339">
        <f>'t3'!Q13</f>
        <v>0</v>
      </c>
      <c r="G15" s="339">
        <f>'t3'!C13</f>
        <v>0</v>
      </c>
      <c r="H15" s="339">
        <f>'t3'!E13</f>
        <v>0</v>
      </c>
      <c r="I15" s="339">
        <f>'t3'!G13</f>
        <v>0</v>
      </c>
      <c r="J15" s="339">
        <f>'t3'!I13</f>
        <v>0</v>
      </c>
      <c r="K15" s="339">
        <f>'t3'!K13</f>
        <v>0</v>
      </c>
      <c r="L15" s="339">
        <f t="shared" si="1"/>
        <v>0</v>
      </c>
      <c r="M15" s="339">
        <f>'t10'!AU13</f>
        <v>0</v>
      </c>
      <c r="N15" s="339" t="str">
        <f t="shared" si="2"/>
        <v>OK</v>
      </c>
      <c r="O15" s="100" t="str">
        <f t="shared" si="3"/>
        <v>OK</v>
      </c>
      <c r="P15" s="338">
        <f>'t1'!L13</f>
        <v>0</v>
      </c>
      <c r="Q15" s="338">
        <f>'t3'!N13</f>
        <v>0</v>
      </c>
      <c r="R15" s="339">
        <f>'t3'!P13</f>
        <v>0</v>
      </c>
      <c r="S15" s="339">
        <f>'t3'!R13</f>
        <v>0</v>
      </c>
      <c r="T15" s="339">
        <f>'t3'!D13</f>
        <v>0</v>
      </c>
      <c r="U15" s="339">
        <f>'t3'!F13</f>
        <v>0</v>
      </c>
      <c r="V15" s="339">
        <f>'t3'!H13</f>
        <v>0</v>
      </c>
      <c r="W15" s="339">
        <f>'t3'!J13</f>
        <v>0</v>
      </c>
      <c r="X15" s="339">
        <f>'t3'!L13</f>
        <v>0</v>
      </c>
      <c r="Y15" s="339">
        <f t="shared" si="0"/>
        <v>0</v>
      </c>
      <c r="Z15" s="339">
        <f>'t10'!AV13</f>
        <v>0</v>
      </c>
      <c r="AA15" s="339" t="str">
        <f t="shared" si="4"/>
        <v>OK</v>
      </c>
      <c r="AB15" s="178" t="str">
        <f t="shared" si="5"/>
        <v>OK</v>
      </c>
    </row>
    <row r="16" spans="1:28" ht="12.75" customHeight="1">
      <c r="A16" s="125" t="str">
        <f>'t1'!A14</f>
        <v>CAPITANO DI CORVETTA + 23 ANNI</v>
      </c>
      <c r="B16" s="173" t="str">
        <f>'t1'!B14</f>
        <v>0D0566</v>
      </c>
      <c r="C16" s="338">
        <f>'t1'!K14</f>
        <v>0</v>
      </c>
      <c r="D16" s="338">
        <f>'t3'!M14</f>
        <v>0</v>
      </c>
      <c r="E16" s="339">
        <f>'t3'!O14</f>
        <v>0</v>
      </c>
      <c r="F16" s="339">
        <f>'t3'!Q14</f>
        <v>0</v>
      </c>
      <c r="G16" s="339">
        <f>'t3'!C14</f>
        <v>0</v>
      </c>
      <c r="H16" s="339">
        <f>'t3'!E14</f>
        <v>0</v>
      </c>
      <c r="I16" s="339">
        <f>'t3'!G14</f>
        <v>0</v>
      </c>
      <c r="J16" s="339">
        <f>'t3'!I14</f>
        <v>0</v>
      </c>
      <c r="K16" s="339">
        <f>'t3'!K14</f>
        <v>0</v>
      </c>
      <c r="L16" s="339">
        <f t="shared" si="1"/>
        <v>0</v>
      </c>
      <c r="M16" s="339">
        <f>'t10'!AU14</f>
        <v>0</v>
      </c>
      <c r="N16" s="339" t="str">
        <f t="shared" si="2"/>
        <v>OK</v>
      </c>
      <c r="O16" s="100" t="str">
        <f t="shared" si="3"/>
        <v>OK</v>
      </c>
      <c r="P16" s="338">
        <f>'t1'!L14</f>
        <v>0</v>
      </c>
      <c r="Q16" s="338">
        <f>'t3'!N14</f>
        <v>0</v>
      </c>
      <c r="R16" s="339">
        <f>'t3'!P14</f>
        <v>0</v>
      </c>
      <c r="S16" s="339">
        <f>'t3'!R14</f>
        <v>0</v>
      </c>
      <c r="T16" s="339">
        <f>'t3'!D14</f>
        <v>0</v>
      </c>
      <c r="U16" s="339">
        <f>'t3'!F14</f>
        <v>0</v>
      </c>
      <c r="V16" s="339">
        <f>'t3'!H14</f>
        <v>0</v>
      </c>
      <c r="W16" s="339">
        <f>'t3'!J14</f>
        <v>0</v>
      </c>
      <c r="X16" s="339">
        <f>'t3'!L14</f>
        <v>0</v>
      </c>
      <c r="Y16" s="339">
        <f t="shared" si="0"/>
        <v>0</v>
      </c>
      <c r="Z16" s="339">
        <f>'t10'!AV14</f>
        <v>0</v>
      </c>
      <c r="AA16" s="339" t="str">
        <f t="shared" si="4"/>
        <v>OK</v>
      </c>
      <c r="AB16" s="178" t="str">
        <f t="shared" si="5"/>
        <v>OK</v>
      </c>
    </row>
    <row r="17" spans="1:28" ht="12.75" customHeight="1">
      <c r="A17" s="125" t="str">
        <f>'t1'!A15</f>
        <v>CAPITANO DI CORVETTA + 13 ANNI</v>
      </c>
      <c r="B17" s="173" t="str">
        <f>'t1'!B15</f>
        <v>0D0567</v>
      </c>
      <c r="C17" s="338">
        <f>'t1'!K15</f>
        <v>0</v>
      </c>
      <c r="D17" s="338">
        <f>'t3'!M15</f>
        <v>0</v>
      </c>
      <c r="E17" s="339">
        <f>'t3'!O15</f>
        <v>0</v>
      </c>
      <c r="F17" s="339">
        <f>'t3'!Q15</f>
        <v>0</v>
      </c>
      <c r="G17" s="339">
        <f>'t3'!C15</f>
        <v>0</v>
      </c>
      <c r="H17" s="339">
        <f>'t3'!E15</f>
        <v>0</v>
      </c>
      <c r="I17" s="339">
        <f>'t3'!G15</f>
        <v>0</v>
      </c>
      <c r="J17" s="339">
        <f>'t3'!I15</f>
        <v>0</v>
      </c>
      <c r="K17" s="339">
        <f>'t3'!K15</f>
        <v>0</v>
      </c>
      <c r="L17" s="339">
        <f t="shared" si="1"/>
        <v>0</v>
      </c>
      <c r="M17" s="339">
        <f>'t10'!AU15</f>
        <v>0</v>
      </c>
      <c r="N17" s="339" t="str">
        <f t="shared" si="2"/>
        <v>OK</v>
      </c>
      <c r="O17" s="100" t="str">
        <f t="shared" si="3"/>
        <v>OK</v>
      </c>
      <c r="P17" s="338">
        <f>'t1'!L15</f>
        <v>0</v>
      </c>
      <c r="Q17" s="338">
        <f>'t3'!N15</f>
        <v>0</v>
      </c>
      <c r="R17" s="339">
        <f>'t3'!P15</f>
        <v>0</v>
      </c>
      <c r="S17" s="339">
        <f>'t3'!R15</f>
        <v>0</v>
      </c>
      <c r="T17" s="339">
        <f>'t3'!D15</f>
        <v>0</v>
      </c>
      <c r="U17" s="339">
        <f>'t3'!F15</f>
        <v>0</v>
      </c>
      <c r="V17" s="339">
        <f>'t3'!H15</f>
        <v>0</v>
      </c>
      <c r="W17" s="339">
        <f>'t3'!J15</f>
        <v>0</v>
      </c>
      <c r="X17" s="339">
        <f>'t3'!L15</f>
        <v>0</v>
      </c>
      <c r="Y17" s="339">
        <f t="shared" si="0"/>
        <v>0</v>
      </c>
      <c r="Z17" s="339">
        <f>'t10'!AV15</f>
        <v>0</v>
      </c>
      <c r="AA17" s="339" t="str">
        <f t="shared" si="4"/>
        <v>OK</v>
      </c>
      <c r="AB17" s="178" t="str">
        <f t="shared" si="5"/>
        <v>OK</v>
      </c>
    </row>
    <row r="18" spans="1:28" ht="12.75" customHeight="1">
      <c r="A18" s="125" t="str">
        <f>'t1'!A16</f>
        <v>CAPITANO DI FREGATA</v>
      </c>
      <c r="B18" s="173" t="str">
        <f>'t1'!B16</f>
        <v>019343</v>
      </c>
      <c r="C18" s="338">
        <f>'t1'!K16</f>
        <v>0</v>
      </c>
      <c r="D18" s="338">
        <f>'t3'!M16</f>
        <v>0</v>
      </c>
      <c r="E18" s="339">
        <f>'t3'!O16</f>
        <v>0</v>
      </c>
      <c r="F18" s="339">
        <f>'t3'!Q16</f>
        <v>0</v>
      </c>
      <c r="G18" s="339">
        <f>'t3'!C16</f>
        <v>0</v>
      </c>
      <c r="H18" s="339">
        <f>'t3'!E16</f>
        <v>0</v>
      </c>
      <c r="I18" s="339">
        <f>'t3'!G16</f>
        <v>0</v>
      </c>
      <c r="J18" s="339">
        <f>'t3'!I16</f>
        <v>0</v>
      </c>
      <c r="K18" s="339">
        <f>'t3'!K16</f>
        <v>0</v>
      </c>
      <c r="L18" s="339">
        <f t="shared" si="1"/>
        <v>0</v>
      </c>
      <c r="M18" s="339">
        <f>'t10'!AU16</f>
        <v>0</v>
      </c>
      <c r="N18" s="339" t="str">
        <f t="shared" si="2"/>
        <v>OK</v>
      </c>
      <c r="O18" s="100" t="str">
        <f t="shared" si="3"/>
        <v>OK</v>
      </c>
      <c r="P18" s="338">
        <f>'t1'!L16</f>
        <v>0</v>
      </c>
      <c r="Q18" s="338">
        <f>'t3'!N16</f>
        <v>0</v>
      </c>
      <c r="R18" s="339">
        <f>'t3'!P16</f>
        <v>0</v>
      </c>
      <c r="S18" s="339">
        <f>'t3'!R16</f>
        <v>0</v>
      </c>
      <c r="T18" s="339">
        <f>'t3'!D16</f>
        <v>0</v>
      </c>
      <c r="U18" s="339">
        <f>'t3'!F16</f>
        <v>0</v>
      </c>
      <c r="V18" s="339">
        <f>'t3'!H16</f>
        <v>0</v>
      </c>
      <c r="W18" s="339">
        <f>'t3'!J16</f>
        <v>0</v>
      </c>
      <c r="X18" s="339">
        <f>'t3'!L16</f>
        <v>0</v>
      </c>
      <c r="Y18" s="339">
        <f t="shared" si="0"/>
        <v>0</v>
      </c>
      <c r="Z18" s="339">
        <f>'t10'!AV16</f>
        <v>0</v>
      </c>
      <c r="AA18" s="339" t="str">
        <f t="shared" si="4"/>
        <v>OK</v>
      </c>
      <c r="AB18" s="178" t="str">
        <f t="shared" si="5"/>
        <v>OK</v>
      </c>
    </row>
    <row r="19" spans="1:28" ht="12.75" customHeight="1">
      <c r="A19" s="125" t="str">
        <f>'t1'!A17</f>
        <v>CAPITANO DI CORVETTA  CON 3 ANNI NEL GRADO</v>
      </c>
      <c r="B19" s="173" t="str">
        <f>'t1'!B17</f>
        <v>0D0957</v>
      </c>
      <c r="C19" s="338">
        <f>'t1'!K17</f>
        <v>0</v>
      </c>
      <c r="D19" s="338">
        <f>'t3'!M17</f>
        <v>0</v>
      </c>
      <c r="E19" s="339">
        <f>'t3'!O17</f>
        <v>0</v>
      </c>
      <c r="F19" s="339">
        <f>'t3'!Q17</f>
        <v>0</v>
      </c>
      <c r="G19" s="339">
        <f>'t3'!C17</f>
        <v>0</v>
      </c>
      <c r="H19" s="339">
        <f>'t3'!E17</f>
        <v>0</v>
      </c>
      <c r="I19" s="339">
        <f>'t3'!G17</f>
        <v>0</v>
      </c>
      <c r="J19" s="339">
        <f>'t3'!I17</f>
        <v>0</v>
      </c>
      <c r="K19" s="339">
        <f>'t3'!K17</f>
        <v>0</v>
      </c>
      <c r="L19" s="339">
        <f t="shared" si="1"/>
        <v>0</v>
      </c>
      <c r="M19" s="339">
        <f>'t10'!AU17</f>
        <v>0</v>
      </c>
      <c r="N19" s="339" t="str">
        <f t="shared" si="2"/>
        <v>OK</v>
      </c>
      <c r="O19" s="100" t="str">
        <f t="shared" si="3"/>
        <v>OK</v>
      </c>
      <c r="P19" s="338">
        <f>'t1'!L17</f>
        <v>0</v>
      </c>
      <c r="Q19" s="338">
        <f>'t3'!N17</f>
        <v>0</v>
      </c>
      <c r="R19" s="339">
        <f>'t3'!P17</f>
        <v>0</v>
      </c>
      <c r="S19" s="339">
        <f>'t3'!R17</f>
        <v>0</v>
      </c>
      <c r="T19" s="339">
        <f>'t3'!D17</f>
        <v>0</v>
      </c>
      <c r="U19" s="339">
        <f>'t3'!F17</f>
        <v>0</v>
      </c>
      <c r="V19" s="339">
        <f>'t3'!H17</f>
        <v>0</v>
      </c>
      <c r="W19" s="339">
        <f>'t3'!J17</f>
        <v>0</v>
      </c>
      <c r="X19" s="339">
        <f>'t3'!L17</f>
        <v>0</v>
      </c>
      <c r="Y19" s="339">
        <f t="shared" si="0"/>
        <v>0</v>
      </c>
      <c r="Z19" s="339">
        <f>'t10'!AV17</f>
        <v>0</v>
      </c>
      <c r="AA19" s="339" t="str">
        <f t="shared" si="4"/>
        <v>OK</v>
      </c>
      <c r="AB19" s="178" t="str">
        <f t="shared" si="5"/>
        <v>OK</v>
      </c>
    </row>
    <row r="20" spans="1:28" ht="12.75" customHeight="1">
      <c r="A20" s="125" t="str">
        <f>'t1'!A18</f>
        <v>CAPITANO DI CORVETTA</v>
      </c>
      <c r="B20" s="173" t="str">
        <f>'t1'!B18</f>
        <v>019341</v>
      </c>
      <c r="C20" s="338">
        <f>'t1'!K18</f>
        <v>0</v>
      </c>
      <c r="D20" s="338">
        <f>'t3'!M18</f>
        <v>0</v>
      </c>
      <c r="E20" s="339">
        <f>'t3'!O18</f>
        <v>0</v>
      </c>
      <c r="F20" s="339">
        <f>'t3'!Q18</f>
        <v>0</v>
      </c>
      <c r="G20" s="339">
        <f>'t3'!C18</f>
        <v>0</v>
      </c>
      <c r="H20" s="339">
        <f>'t3'!E18</f>
        <v>0</v>
      </c>
      <c r="I20" s="339">
        <f>'t3'!G18</f>
        <v>0</v>
      </c>
      <c r="J20" s="339">
        <f>'t3'!I18</f>
        <v>0</v>
      </c>
      <c r="K20" s="339">
        <f>'t3'!K18</f>
        <v>0</v>
      </c>
      <c r="L20" s="339">
        <f t="shared" si="1"/>
        <v>0</v>
      </c>
      <c r="M20" s="339">
        <f>'t10'!AU18</f>
        <v>0</v>
      </c>
      <c r="N20" s="339" t="str">
        <f t="shared" si="2"/>
        <v>OK</v>
      </c>
      <c r="O20" s="100" t="str">
        <f t="shared" si="3"/>
        <v>OK</v>
      </c>
      <c r="P20" s="338">
        <f>'t1'!L18</f>
        <v>0</v>
      </c>
      <c r="Q20" s="338">
        <f>'t3'!N18</f>
        <v>0</v>
      </c>
      <c r="R20" s="339">
        <f>'t3'!P18</f>
        <v>0</v>
      </c>
      <c r="S20" s="339">
        <f>'t3'!R18</f>
        <v>0</v>
      </c>
      <c r="T20" s="339">
        <f>'t3'!D18</f>
        <v>0</v>
      </c>
      <c r="U20" s="339">
        <f>'t3'!F18</f>
        <v>0</v>
      </c>
      <c r="V20" s="339">
        <f>'t3'!H18</f>
        <v>0</v>
      </c>
      <c r="W20" s="339">
        <f>'t3'!J18</f>
        <v>0</v>
      </c>
      <c r="X20" s="339">
        <f>'t3'!L18</f>
        <v>0</v>
      </c>
      <c r="Y20" s="339">
        <f t="shared" si="0"/>
        <v>0</v>
      </c>
      <c r="Z20" s="339">
        <f>'t10'!AV18</f>
        <v>0</v>
      </c>
      <c r="AA20" s="339" t="str">
        <f t="shared" si="4"/>
        <v>OK</v>
      </c>
      <c r="AB20" s="178" t="str">
        <f t="shared" si="5"/>
        <v>OK</v>
      </c>
    </row>
    <row r="21" spans="1:28" ht="12.75" customHeight="1">
      <c r="A21" s="125" t="str">
        <f>'t1'!A19</f>
        <v>TENENTE DI VASCELLO + 10 ANNI</v>
      </c>
      <c r="B21" s="173" t="str">
        <f>'t1'!B19</f>
        <v>018958</v>
      </c>
      <c r="C21" s="338">
        <f>'t1'!K19</f>
        <v>0</v>
      </c>
      <c r="D21" s="338">
        <f>'t3'!M19</f>
        <v>0</v>
      </c>
      <c r="E21" s="339">
        <f>'t3'!O19</f>
        <v>0</v>
      </c>
      <c r="F21" s="339">
        <f>'t3'!Q19</f>
        <v>0</v>
      </c>
      <c r="G21" s="339">
        <f>'t3'!C19</f>
        <v>0</v>
      </c>
      <c r="H21" s="339">
        <f>'t3'!E19</f>
        <v>0</v>
      </c>
      <c r="I21" s="339">
        <f>'t3'!G19</f>
        <v>0</v>
      </c>
      <c r="J21" s="339">
        <f>'t3'!I19</f>
        <v>0</v>
      </c>
      <c r="K21" s="339">
        <f>'t3'!K19</f>
        <v>0</v>
      </c>
      <c r="L21" s="339">
        <f t="shared" si="1"/>
        <v>0</v>
      </c>
      <c r="M21" s="339">
        <f>'t10'!AU19</f>
        <v>0</v>
      </c>
      <c r="N21" s="339" t="str">
        <f t="shared" si="2"/>
        <v>OK</v>
      </c>
      <c r="O21" s="100" t="str">
        <f t="shared" si="3"/>
        <v>OK</v>
      </c>
      <c r="P21" s="338">
        <f>'t1'!L19</f>
        <v>0</v>
      </c>
      <c r="Q21" s="338">
        <f>'t3'!N19</f>
        <v>0</v>
      </c>
      <c r="R21" s="339">
        <f>'t3'!P19</f>
        <v>0</v>
      </c>
      <c r="S21" s="339">
        <f>'t3'!R19</f>
        <v>0</v>
      </c>
      <c r="T21" s="339">
        <f>'t3'!D19</f>
        <v>0</v>
      </c>
      <c r="U21" s="339">
        <f>'t3'!F19</f>
        <v>0</v>
      </c>
      <c r="V21" s="339">
        <f>'t3'!H19</f>
        <v>0</v>
      </c>
      <c r="W21" s="339">
        <f>'t3'!J19</f>
        <v>0</v>
      </c>
      <c r="X21" s="339">
        <f>'t3'!L19</f>
        <v>0</v>
      </c>
      <c r="Y21" s="339">
        <f t="shared" si="0"/>
        <v>0</v>
      </c>
      <c r="Z21" s="339">
        <f>'t10'!AV19</f>
        <v>0</v>
      </c>
      <c r="AA21" s="339" t="str">
        <f t="shared" si="4"/>
        <v>OK</v>
      </c>
      <c r="AB21" s="178" t="str">
        <f t="shared" si="5"/>
        <v>OK</v>
      </c>
    </row>
    <row r="22" spans="1:28" ht="12.75" customHeight="1">
      <c r="A22" s="125" t="str">
        <f>'t1'!A20</f>
        <v>TENENTE DI VASCELLO</v>
      </c>
      <c r="B22" s="173" t="str">
        <f>'t1'!B20</f>
        <v>018354</v>
      </c>
      <c r="C22" s="338">
        <f>'t1'!K20</f>
        <v>0</v>
      </c>
      <c r="D22" s="338">
        <f>'t3'!M20</f>
        <v>0</v>
      </c>
      <c r="E22" s="339">
        <f>'t3'!O20</f>
        <v>0</v>
      </c>
      <c r="F22" s="339">
        <f>'t3'!Q20</f>
        <v>0</v>
      </c>
      <c r="G22" s="339">
        <f>'t3'!C20</f>
        <v>0</v>
      </c>
      <c r="H22" s="339">
        <f>'t3'!E20</f>
        <v>0</v>
      </c>
      <c r="I22" s="339">
        <f>'t3'!G20</f>
        <v>0</v>
      </c>
      <c r="J22" s="339">
        <f>'t3'!I20</f>
        <v>0</v>
      </c>
      <c r="K22" s="339">
        <f>'t3'!K20</f>
        <v>0</v>
      </c>
      <c r="L22" s="339">
        <f t="shared" si="1"/>
        <v>0</v>
      </c>
      <c r="M22" s="339">
        <f>'t10'!AU20</f>
        <v>0</v>
      </c>
      <c r="N22" s="339" t="str">
        <f t="shared" si="2"/>
        <v>OK</v>
      </c>
      <c r="O22" s="100" t="str">
        <f t="shared" si="3"/>
        <v>OK</v>
      </c>
      <c r="P22" s="338">
        <f>'t1'!L20</f>
        <v>0</v>
      </c>
      <c r="Q22" s="338">
        <f>'t3'!N20</f>
        <v>0</v>
      </c>
      <c r="R22" s="339">
        <f>'t3'!P20</f>
        <v>0</v>
      </c>
      <c r="S22" s="339">
        <f>'t3'!R20</f>
        <v>0</v>
      </c>
      <c r="T22" s="339">
        <f>'t3'!D20</f>
        <v>0</v>
      </c>
      <c r="U22" s="339">
        <f>'t3'!F20</f>
        <v>0</v>
      </c>
      <c r="V22" s="339">
        <f>'t3'!H20</f>
        <v>0</v>
      </c>
      <c r="W22" s="339">
        <f>'t3'!J20</f>
        <v>0</v>
      </c>
      <c r="X22" s="339">
        <f>'t3'!L20</f>
        <v>0</v>
      </c>
      <c r="Y22" s="339">
        <f t="shared" si="0"/>
        <v>0</v>
      </c>
      <c r="Z22" s="339">
        <f>'t10'!AV20</f>
        <v>0</v>
      </c>
      <c r="AA22" s="339" t="str">
        <f t="shared" si="4"/>
        <v>OK</v>
      </c>
      <c r="AB22" s="178" t="str">
        <f t="shared" si="5"/>
        <v>OK</v>
      </c>
    </row>
    <row r="23" spans="1:28" ht="12.75" customHeight="1">
      <c r="A23" s="125" t="str">
        <f>'t1'!A21</f>
        <v>SOTTOTENENTE DI VASCELLO</v>
      </c>
      <c r="B23" s="173" t="str">
        <f>'t1'!B21</f>
        <v>018338</v>
      </c>
      <c r="C23" s="338">
        <f>'t1'!K21</f>
        <v>0</v>
      </c>
      <c r="D23" s="338">
        <f>'t3'!M21</f>
        <v>0</v>
      </c>
      <c r="E23" s="339">
        <f>'t3'!O21</f>
        <v>0</v>
      </c>
      <c r="F23" s="339">
        <f>'t3'!Q21</f>
        <v>0</v>
      </c>
      <c r="G23" s="339">
        <f>'t3'!C21</f>
        <v>0</v>
      </c>
      <c r="H23" s="339">
        <f>'t3'!E21</f>
        <v>0</v>
      </c>
      <c r="I23" s="339">
        <f>'t3'!G21</f>
        <v>0</v>
      </c>
      <c r="J23" s="339">
        <f>'t3'!I21</f>
        <v>0</v>
      </c>
      <c r="K23" s="339">
        <f>'t3'!K21</f>
        <v>0</v>
      </c>
      <c r="L23" s="339">
        <f t="shared" si="1"/>
        <v>0</v>
      </c>
      <c r="M23" s="339">
        <f>'t10'!AU21</f>
        <v>0</v>
      </c>
      <c r="N23" s="339" t="str">
        <f t="shared" si="2"/>
        <v>OK</v>
      </c>
      <c r="O23" s="100" t="str">
        <f t="shared" si="3"/>
        <v>OK</v>
      </c>
      <c r="P23" s="338">
        <f>'t1'!L21</f>
        <v>0</v>
      </c>
      <c r="Q23" s="338">
        <f>'t3'!N21</f>
        <v>0</v>
      </c>
      <c r="R23" s="339">
        <f>'t3'!P21</f>
        <v>0</v>
      </c>
      <c r="S23" s="339">
        <f>'t3'!R21</f>
        <v>0</v>
      </c>
      <c r="T23" s="339">
        <f>'t3'!D21</f>
        <v>0</v>
      </c>
      <c r="U23" s="339">
        <f>'t3'!F21</f>
        <v>0</v>
      </c>
      <c r="V23" s="339">
        <f>'t3'!H21</f>
        <v>0</v>
      </c>
      <c r="W23" s="339">
        <f>'t3'!J21</f>
        <v>0</v>
      </c>
      <c r="X23" s="339">
        <f>'t3'!L21</f>
        <v>0</v>
      </c>
      <c r="Y23" s="339">
        <f t="shared" si="0"/>
        <v>0</v>
      </c>
      <c r="Z23" s="339">
        <f>'t10'!AV21</f>
        <v>0</v>
      </c>
      <c r="AA23" s="339" t="str">
        <f>IF(P23&lt;(T23+U23+V23+W23+X23),"ERRORE","OK")</f>
        <v>OK</v>
      </c>
      <c r="AB23" s="178" t="str">
        <f t="shared" si="5"/>
        <v>OK</v>
      </c>
    </row>
    <row r="24" spans="1:28" ht="12.75" customHeight="1">
      <c r="A24" s="125" t="str">
        <f>'t1'!A22</f>
        <v>GUARDIAMARINA</v>
      </c>
      <c r="B24" s="173" t="str">
        <f>'t1'!B22</f>
        <v>017335</v>
      </c>
      <c r="C24" s="338">
        <f>'t1'!K22</f>
        <v>0</v>
      </c>
      <c r="D24" s="338">
        <f>'t3'!M22</f>
        <v>0</v>
      </c>
      <c r="E24" s="339">
        <f>'t3'!O22</f>
        <v>0</v>
      </c>
      <c r="F24" s="339">
        <f>'t3'!Q22</f>
        <v>0</v>
      </c>
      <c r="G24" s="339">
        <f>'t3'!C22</f>
        <v>0</v>
      </c>
      <c r="H24" s="339">
        <f>'t3'!E22</f>
        <v>0</v>
      </c>
      <c r="I24" s="339">
        <f>'t3'!G22</f>
        <v>0</v>
      </c>
      <c r="J24" s="339">
        <f>'t3'!I22</f>
        <v>0</v>
      </c>
      <c r="K24" s="339">
        <f>'t3'!K22</f>
        <v>0</v>
      </c>
      <c r="L24" s="339">
        <f t="shared" si="1"/>
        <v>0</v>
      </c>
      <c r="M24" s="339">
        <f>'t10'!AU22</f>
        <v>0</v>
      </c>
      <c r="N24" s="339" t="str">
        <f t="shared" si="2"/>
        <v>OK</v>
      </c>
      <c r="O24" s="100" t="str">
        <f t="shared" si="3"/>
        <v>OK</v>
      </c>
      <c r="P24" s="338">
        <f>'t1'!L22</f>
        <v>0</v>
      </c>
      <c r="Q24" s="338">
        <f>'t3'!N22</f>
        <v>0</v>
      </c>
      <c r="R24" s="339">
        <f>'t3'!P22</f>
        <v>0</v>
      </c>
      <c r="S24" s="339">
        <f>'t3'!R22</f>
        <v>0</v>
      </c>
      <c r="T24" s="339">
        <f>'t3'!D22</f>
        <v>0</v>
      </c>
      <c r="U24" s="339">
        <f>'t3'!F22</f>
        <v>0</v>
      </c>
      <c r="V24" s="339">
        <f>'t3'!H22</f>
        <v>0</v>
      </c>
      <c r="W24" s="339">
        <f>'t3'!J22</f>
        <v>0</v>
      </c>
      <c r="X24" s="339">
        <f>'t3'!L22</f>
        <v>0</v>
      </c>
      <c r="Y24" s="339">
        <f t="shared" si="0"/>
        <v>0</v>
      </c>
      <c r="Z24" s="339">
        <f>'t10'!AV22</f>
        <v>0</v>
      </c>
      <c r="AA24" s="339" t="str">
        <f t="shared" si="4"/>
        <v>OK</v>
      </c>
      <c r="AB24" s="178" t="str">
        <f t="shared" si="5"/>
        <v>OK</v>
      </c>
    </row>
    <row r="25" spans="1:28" ht="12.75" customHeight="1">
      <c r="A25" s="125" t="str">
        <f>'t1'!A23</f>
        <v>PRIMO LUOGOTENENTE</v>
      </c>
      <c r="B25" s="173" t="str">
        <f>'t1'!B23</f>
        <v>017938</v>
      </c>
      <c r="C25" s="338">
        <f>'t1'!K23</f>
        <v>0</v>
      </c>
      <c r="D25" s="338">
        <f>'t3'!M23</f>
        <v>0</v>
      </c>
      <c r="E25" s="339">
        <f>'t3'!O23</f>
        <v>0</v>
      </c>
      <c r="F25" s="339">
        <f>'t3'!Q23</f>
        <v>0</v>
      </c>
      <c r="G25" s="339">
        <f>'t3'!C23</f>
        <v>0</v>
      </c>
      <c r="H25" s="339">
        <f>'t3'!E23</f>
        <v>0</v>
      </c>
      <c r="I25" s="339">
        <f>'t3'!G23</f>
        <v>0</v>
      </c>
      <c r="J25" s="339">
        <f>'t3'!I23</f>
        <v>0</v>
      </c>
      <c r="K25" s="339">
        <f>'t3'!K23</f>
        <v>0</v>
      </c>
      <c r="L25" s="339">
        <f t="shared" si="1"/>
        <v>0</v>
      </c>
      <c r="M25" s="339">
        <f>'t10'!AU23</f>
        <v>0</v>
      </c>
      <c r="N25" s="339" t="str">
        <f t="shared" si="2"/>
        <v>OK</v>
      </c>
      <c r="O25" s="100" t="str">
        <f t="shared" si="3"/>
        <v>OK</v>
      </c>
      <c r="P25" s="338">
        <f>'t1'!L23</f>
        <v>0</v>
      </c>
      <c r="Q25" s="338">
        <f>'t3'!N23</f>
        <v>0</v>
      </c>
      <c r="R25" s="339">
        <f>'t3'!P23</f>
        <v>0</v>
      </c>
      <c r="S25" s="339">
        <f>'t3'!R23</f>
        <v>0</v>
      </c>
      <c r="T25" s="339">
        <f>'t3'!D23</f>
        <v>0</v>
      </c>
      <c r="U25" s="339">
        <f>'t3'!F23</f>
        <v>0</v>
      </c>
      <c r="V25" s="339">
        <f>'t3'!H23</f>
        <v>0</v>
      </c>
      <c r="W25" s="339">
        <f>'t3'!J23</f>
        <v>0</v>
      </c>
      <c r="X25" s="339">
        <f>'t3'!L23</f>
        <v>0</v>
      </c>
      <c r="Y25" s="339">
        <f t="shared" si="0"/>
        <v>0</v>
      </c>
      <c r="Z25" s="339">
        <f>'t10'!AV23</f>
        <v>0</v>
      </c>
      <c r="AA25" s="339" t="str">
        <f t="shared" si="4"/>
        <v>OK</v>
      </c>
      <c r="AB25" s="178" t="str">
        <f t="shared" si="5"/>
        <v>OK</v>
      </c>
    </row>
    <row r="26" spans="1:28" ht="12.75" customHeight="1">
      <c r="A26" s="125" t="str">
        <f>'t1'!A24</f>
        <v>LUOGOTENENTE</v>
      </c>
      <c r="B26" s="173" t="str">
        <f>'t1'!B24</f>
        <v>017830</v>
      </c>
      <c r="C26" s="338">
        <f>'t1'!K24</f>
        <v>0</v>
      </c>
      <c r="D26" s="338">
        <f>'t3'!M24</f>
        <v>0</v>
      </c>
      <c r="E26" s="339">
        <f>'t3'!O24</f>
        <v>0</v>
      </c>
      <c r="F26" s="339">
        <f>'t3'!Q24</f>
        <v>0</v>
      </c>
      <c r="G26" s="339">
        <f>'t3'!C24</f>
        <v>0</v>
      </c>
      <c r="H26" s="339">
        <f>'t3'!E24</f>
        <v>0</v>
      </c>
      <c r="I26" s="339">
        <f>'t3'!G24</f>
        <v>0</v>
      </c>
      <c r="J26" s="339">
        <f>'t3'!I24</f>
        <v>0</v>
      </c>
      <c r="K26" s="339">
        <f>'t3'!K24</f>
        <v>0</v>
      </c>
      <c r="L26" s="339">
        <f t="shared" si="1"/>
        <v>0</v>
      </c>
      <c r="M26" s="339">
        <f>'t10'!AU24</f>
        <v>0</v>
      </c>
      <c r="N26" s="339" t="str">
        <f t="shared" si="2"/>
        <v>OK</v>
      </c>
      <c r="O26" s="100" t="str">
        <f t="shared" si="3"/>
        <v>OK</v>
      </c>
      <c r="P26" s="338">
        <f>'t1'!L24</f>
        <v>0</v>
      </c>
      <c r="Q26" s="338">
        <f>'t3'!N24</f>
        <v>0</v>
      </c>
      <c r="R26" s="339">
        <f>'t3'!P24</f>
        <v>0</v>
      </c>
      <c r="S26" s="339">
        <f>'t3'!R24</f>
        <v>0</v>
      </c>
      <c r="T26" s="339">
        <f>'t3'!D24</f>
        <v>0</v>
      </c>
      <c r="U26" s="339">
        <f>'t3'!F24</f>
        <v>0</v>
      </c>
      <c r="V26" s="339">
        <f>'t3'!H24</f>
        <v>0</v>
      </c>
      <c r="W26" s="339">
        <f>'t3'!J24</f>
        <v>0</v>
      </c>
      <c r="X26" s="339">
        <f>'t3'!L24</f>
        <v>0</v>
      </c>
      <c r="Y26" s="339">
        <f t="shared" si="0"/>
        <v>0</v>
      </c>
      <c r="Z26" s="339">
        <f>'t10'!AV24</f>
        <v>0</v>
      </c>
      <c r="AA26" s="339" t="str">
        <f t="shared" si="4"/>
        <v>OK</v>
      </c>
      <c r="AB26" s="178" t="str">
        <f t="shared" si="5"/>
        <v>OK</v>
      </c>
    </row>
    <row r="27" spans="1:28" ht="12.75" customHeight="1">
      <c r="A27" s="125" t="str">
        <f>'t1'!A25</f>
        <v>PRIMO MARESCIALLO CON 8 ANNI NEL GRADO</v>
      </c>
      <c r="B27" s="173" t="str">
        <f>'t1'!B25</f>
        <v>017834</v>
      </c>
      <c r="C27" s="338">
        <f>'t1'!K25</f>
        <v>0</v>
      </c>
      <c r="D27" s="338">
        <f>'t3'!M25</f>
        <v>0</v>
      </c>
      <c r="E27" s="339">
        <f>'t3'!O25</f>
        <v>0</v>
      </c>
      <c r="F27" s="339">
        <f>'t3'!Q25</f>
        <v>0</v>
      </c>
      <c r="G27" s="339">
        <f>'t3'!C25</f>
        <v>0</v>
      </c>
      <c r="H27" s="339">
        <f>'t3'!E25</f>
        <v>0</v>
      </c>
      <c r="I27" s="339">
        <f>'t3'!G25</f>
        <v>0</v>
      </c>
      <c r="J27" s="339">
        <f>'t3'!I25</f>
        <v>0</v>
      </c>
      <c r="K27" s="339">
        <f>'t3'!K25</f>
        <v>0</v>
      </c>
      <c r="L27" s="339">
        <f t="shared" si="1"/>
        <v>0</v>
      </c>
      <c r="M27" s="339">
        <f>'t10'!AU25</f>
        <v>0</v>
      </c>
      <c r="N27" s="339" t="str">
        <f t="shared" si="2"/>
        <v>OK</v>
      </c>
      <c r="O27" s="100" t="str">
        <f t="shared" si="3"/>
        <v>OK</v>
      </c>
      <c r="P27" s="338">
        <f>'t1'!L25</f>
        <v>0</v>
      </c>
      <c r="Q27" s="338">
        <f>'t3'!N25</f>
        <v>0</v>
      </c>
      <c r="R27" s="339">
        <f>'t3'!P25</f>
        <v>0</v>
      </c>
      <c r="S27" s="339">
        <f>'t3'!R25</f>
        <v>0</v>
      </c>
      <c r="T27" s="339">
        <f>'t3'!D25</f>
        <v>0</v>
      </c>
      <c r="U27" s="339">
        <f>'t3'!F25</f>
        <v>0</v>
      </c>
      <c r="V27" s="339">
        <f>'t3'!H25</f>
        <v>0</v>
      </c>
      <c r="W27" s="339">
        <f>'t3'!J25</f>
        <v>0</v>
      </c>
      <c r="X27" s="339">
        <f>'t3'!L25</f>
        <v>0</v>
      </c>
      <c r="Y27" s="339">
        <f t="shared" si="0"/>
        <v>0</v>
      </c>
      <c r="Z27" s="339">
        <f>'t10'!AV25</f>
        <v>0</v>
      </c>
      <c r="AA27" s="339" t="str">
        <f t="shared" si="4"/>
        <v>OK</v>
      </c>
      <c r="AB27" s="178" t="str">
        <f t="shared" si="5"/>
        <v>OK</v>
      </c>
    </row>
    <row r="28" spans="1:28" ht="12.75" customHeight="1">
      <c r="A28" s="125" t="str">
        <f>'t1'!A26</f>
        <v>PRIMO MARESCIALLO</v>
      </c>
      <c r="B28" s="173" t="str">
        <f>'t1'!B26</f>
        <v>017556</v>
      </c>
      <c r="C28" s="338">
        <f>'t1'!K26</f>
        <v>0</v>
      </c>
      <c r="D28" s="338">
        <f>'t3'!M26</f>
        <v>0</v>
      </c>
      <c r="E28" s="339">
        <f>'t3'!O26</f>
        <v>0</v>
      </c>
      <c r="F28" s="339">
        <f>'t3'!Q26</f>
        <v>0</v>
      </c>
      <c r="G28" s="339">
        <f>'t3'!C26</f>
        <v>0</v>
      </c>
      <c r="H28" s="339">
        <f>'t3'!E26</f>
        <v>0</v>
      </c>
      <c r="I28" s="339">
        <f>'t3'!G26</f>
        <v>0</v>
      </c>
      <c r="J28" s="339">
        <f>'t3'!I26</f>
        <v>0</v>
      </c>
      <c r="K28" s="339">
        <f>'t3'!K26</f>
        <v>0</v>
      </c>
      <c r="L28" s="339">
        <f t="shared" si="1"/>
        <v>0</v>
      </c>
      <c r="M28" s="339">
        <f>'t10'!AU26</f>
        <v>0</v>
      </c>
      <c r="N28" s="339" t="str">
        <f t="shared" si="2"/>
        <v>OK</v>
      </c>
      <c r="O28" s="100" t="str">
        <f t="shared" si="3"/>
        <v>OK</v>
      </c>
      <c r="P28" s="338">
        <f>'t1'!L26</f>
        <v>0</v>
      </c>
      <c r="Q28" s="338">
        <f>'t3'!N26</f>
        <v>0</v>
      </c>
      <c r="R28" s="339">
        <f>'t3'!P26</f>
        <v>0</v>
      </c>
      <c r="S28" s="339">
        <f>'t3'!R26</f>
        <v>0</v>
      </c>
      <c r="T28" s="339">
        <f>'t3'!D26</f>
        <v>0</v>
      </c>
      <c r="U28" s="339">
        <f>'t3'!F26</f>
        <v>0</v>
      </c>
      <c r="V28" s="339">
        <f>'t3'!H26</f>
        <v>0</v>
      </c>
      <c r="W28" s="339">
        <f>'t3'!J26</f>
        <v>0</v>
      </c>
      <c r="X28" s="339">
        <f>'t3'!L26</f>
        <v>0</v>
      </c>
      <c r="Y28" s="339">
        <f t="shared" si="0"/>
        <v>0</v>
      </c>
      <c r="Z28" s="339">
        <f>'t10'!AV26</f>
        <v>0</v>
      </c>
      <c r="AA28" s="339" t="str">
        <f t="shared" si="4"/>
        <v>OK</v>
      </c>
      <c r="AB28" s="178" t="str">
        <f t="shared" si="5"/>
        <v>OK</v>
      </c>
    </row>
    <row r="29" spans="1:28" ht="12.75" customHeight="1">
      <c r="A29" s="125" t="str">
        <f>'t1'!A27</f>
        <v>CAPO DI I CLASSE CON 10 ANNI</v>
      </c>
      <c r="B29" s="173" t="str">
        <f>'t1'!B27</f>
        <v>016C10</v>
      </c>
      <c r="C29" s="338">
        <f>'t1'!K27</f>
        <v>0</v>
      </c>
      <c r="D29" s="338">
        <f>'t3'!M27</f>
        <v>0</v>
      </c>
      <c r="E29" s="339">
        <f>'t3'!O27</f>
        <v>0</v>
      </c>
      <c r="F29" s="339">
        <f>'t3'!Q27</f>
        <v>0</v>
      </c>
      <c r="G29" s="339">
        <f>'t3'!C27</f>
        <v>0</v>
      </c>
      <c r="H29" s="339">
        <f>'t3'!E27</f>
        <v>0</v>
      </c>
      <c r="I29" s="339">
        <f>'t3'!G27</f>
        <v>0</v>
      </c>
      <c r="J29" s="339">
        <f>'t3'!I27</f>
        <v>0</v>
      </c>
      <c r="K29" s="339">
        <f>'t3'!K27</f>
        <v>0</v>
      </c>
      <c r="L29" s="339">
        <f t="shared" si="1"/>
        <v>0</v>
      </c>
      <c r="M29" s="339">
        <f>'t10'!AU27</f>
        <v>0</v>
      </c>
      <c r="N29" s="339" t="str">
        <f t="shared" si="2"/>
        <v>OK</v>
      </c>
      <c r="O29" s="100" t="str">
        <f t="shared" si="3"/>
        <v>OK</v>
      </c>
      <c r="P29" s="338">
        <f>'t1'!L27</f>
        <v>0</v>
      </c>
      <c r="Q29" s="338">
        <f>'t3'!N27</f>
        <v>0</v>
      </c>
      <c r="R29" s="339">
        <f>'t3'!P27</f>
        <v>0</v>
      </c>
      <c r="S29" s="339">
        <f>'t3'!R27</f>
        <v>0</v>
      </c>
      <c r="T29" s="339">
        <f>'t3'!D27</f>
        <v>0</v>
      </c>
      <c r="U29" s="339">
        <f>'t3'!F27</f>
        <v>0</v>
      </c>
      <c r="V29" s="339">
        <f>'t3'!H27</f>
        <v>0</v>
      </c>
      <c r="W29" s="339">
        <f>'t3'!J27</f>
        <v>0</v>
      </c>
      <c r="X29" s="339">
        <f>'t3'!L27</f>
        <v>0</v>
      </c>
      <c r="Y29" s="339">
        <f t="shared" si="0"/>
        <v>0</v>
      </c>
      <c r="Z29" s="339">
        <f>'t10'!AV27</f>
        <v>0</v>
      </c>
      <c r="AA29" s="339" t="str">
        <f t="shared" si="4"/>
        <v>OK</v>
      </c>
      <c r="AB29" s="178" t="str">
        <f t="shared" si="5"/>
        <v>OK</v>
      </c>
    </row>
    <row r="30" spans="1:28" ht="12.75" customHeight="1">
      <c r="A30" s="125" t="str">
        <f>'t1'!A28</f>
        <v>CAPO DI I CLASSE</v>
      </c>
      <c r="B30" s="173" t="str">
        <f>'t1'!B28</f>
        <v>016332</v>
      </c>
      <c r="C30" s="338">
        <f>'t1'!K28</f>
        <v>0</v>
      </c>
      <c r="D30" s="338">
        <f>'t3'!M28</f>
        <v>0</v>
      </c>
      <c r="E30" s="339">
        <f>'t3'!O28</f>
        <v>0</v>
      </c>
      <c r="F30" s="339">
        <f>'t3'!Q28</f>
        <v>0</v>
      </c>
      <c r="G30" s="339">
        <f>'t3'!C28</f>
        <v>0</v>
      </c>
      <c r="H30" s="339">
        <f>'t3'!E28</f>
        <v>0</v>
      </c>
      <c r="I30" s="339">
        <f>'t3'!G28</f>
        <v>0</v>
      </c>
      <c r="J30" s="339">
        <f>'t3'!I28</f>
        <v>0</v>
      </c>
      <c r="K30" s="339">
        <f>'t3'!K28</f>
        <v>0</v>
      </c>
      <c r="L30" s="339">
        <f t="shared" si="1"/>
        <v>0</v>
      </c>
      <c r="M30" s="339">
        <f>'t10'!AU28</f>
        <v>0</v>
      </c>
      <c r="N30" s="339" t="str">
        <f t="shared" si="2"/>
        <v>OK</v>
      </c>
      <c r="O30" s="100" t="str">
        <f t="shared" si="3"/>
        <v>OK</v>
      </c>
      <c r="P30" s="338">
        <f>'t1'!L28</f>
        <v>0</v>
      </c>
      <c r="Q30" s="338">
        <f>'t3'!N28</f>
        <v>0</v>
      </c>
      <c r="R30" s="339">
        <f>'t3'!P28</f>
        <v>0</v>
      </c>
      <c r="S30" s="339">
        <f>'t3'!R28</f>
        <v>0</v>
      </c>
      <c r="T30" s="339">
        <f>'t3'!D28</f>
        <v>0</v>
      </c>
      <c r="U30" s="339">
        <f>'t3'!F28</f>
        <v>0</v>
      </c>
      <c r="V30" s="339">
        <f>'t3'!H28</f>
        <v>0</v>
      </c>
      <c r="W30" s="339">
        <f>'t3'!J28</f>
        <v>0</v>
      </c>
      <c r="X30" s="339">
        <f>'t3'!L28</f>
        <v>0</v>
      </c>
      <c r="Y30" s="339">
        <f t="shared" si="0"/>
        <v>0</v>
      </c>
      <c r="Z30" s="339">
        <f>'t10'!AV28</f>
        <v>0</v>
      </c>
      <c r="AA30" s="339" t="str">
        <f t="shared" si="4"/>
        <v>OK</v>
      </c>
      <c r="AB30" s="178" t="str">
        <f t="shared" si="5"/>
        <v>OK</v>
      </c>
    </row>
    <row r="31" spans="1:28" ht="12.75" customHeight="1">
      <c r="A31" s="125" t="str">
        <f>'t1'!A29</f>
        <v>CAPO DI II CLASSE</v>
      </c>
      <c r="B31" s="173" t="str">
        <f>'t1'!B29</f>
        <v>015347</v>
      </c>
      <c r="C31" s="338">
        <f>'t1'!K29</f>
        <v>0</v>
      </c>
      <c r="D31" s="338">
        <f>'t3'!M29</f>
        <v>0</v>
      </c>
      <c r="E31" s="339">
        <f>'t3'!O29</f>
        <v>0</v>
      </c>
      <c r="F31" s="339">
        <f>'t3'!Q29</f>
        <v>0</v>
      </c>
      <c r="G31" s="339">
        <f>'t3'!C29</f>
        <v>0</v>
      </c>
      <c r="H31" s="339">
        <f>'t3'!E29</f>
        <v>0</v>
      </c>
      <c r="I31" s="339">
        <f>'t3'!G29</f>
        <v>0</v>
      </c>
      <c r="J31" s="339">
        <f>'t3'!I29</f>
        <v>0</v>
      </c>
      <c r="K31" s="339">
        <f>'t3'!K29</f>
        <v>0</v>
      </c>
      <c r="L31" s="339">
        <f t="shared" si="1"/>
        <v>0</v>
      </c>
      <c r="M31" s="339">
        <f>'t10'!AU29</f>
        <v>0</v>
      </c>
      <c r="N31" s="339" t="str">
        <f t="shared" si="2"/>
        <v>OK</v>
      </c>
      <c r="O31" s="100" t="str">
        <f t="shared" si="3"/>
        <v>OK</v>
      </c>
      <c r="P31" s="338">
        <f>'t1'!L29</f>
        <v>0</v>
      </c>
      <c r="Q31" s="338">
        <f>'t3'!N29</f>
        <v>0</v>
      </c>
      <c r="R31" s="339">
        <f>'t3'!P29</f>
        <v>0</v>
      </c>
      <c r="S31" s="339">
        <f>'t3'!R29</f>
        <v>0</v>
      </c>
      <c r="T31" s="339">
        <f>'t3'!D29</f>
        <v>0</v>
      </c>
      <c r="U31" s="339">
        <f>'t3'!F29</f>
        <v>0</v>
      </c>
      <c r="V31" s="339">
        <f>'t3'!H29</f>
        <v>0</v>
      </c>
      <c r="W31" s="339">
        <f>'t3'!J29</f>
        <v>0</v>
      </c>
      <c r="X31" s="339">
        <f>'t3'!L29</f>
        <v>0</v>
      </c>
      <c r="Y31" s="339">
        <f t="shared" si="0"/>
        <v>0</v>
      </c>
      <c r="Z31" s="339">
        <f>'t10'!AV29</f>
        <v>0</v>
      </c>
      <c r="AA31" s="339" t="str">
        <f t="shared" si="4"/>
        <v>OK</v>
      </c>
      <c r="AB31" s="178" t="str">
        <f t="shared" si="5"/>
        <v>OK</v>
      </c>
    </row>
    <row r="32" spans="1:28" ht="12.75" customHeight="1">
      <c r="A32" s="125" t="str">
        <f>'t1'!A30</f>
        <v>CAPO DI III CLASSE</v>
      </c>
      <c r="B32" s="173" t="str">
        <f>'t1'!B30</f>
        <v>014333</v>
      </c>
      <c r="C32" s="338">
        <f>'t1'!K30</f>
        <v>0</v>
      </c>
      <c r="D32" s="338">
        <f>'t3'!M30</f>
        <v>0</v>
      </c>
      <c r="E32" s="339">
        <f>'t3'!O30</f>
        <v>0</v>
      </c>
      <c r="F32" s="339">
        <f>'t3'!Q30</f>
        <v>0</v>
      </c>
      <c r="G32" s="339">
        <f>'t3'!C30</f>
        <v>0</v>
      </c>
      <c r="H32" s="339">
        <f>'t3'!E30</f>
        <v>0</v>
      </c>
      <c r="I32" s="339">
        <f>'t3'!G30</f>
        <v>0</v>
      </c>
      <c r="J32" s="339">
        <f>'t3'!I30</f>
        <v>0</v>
      </c>
      <c r="K32" s="339">
        <f>'t3'!K30</f>
        <v>0</v>
      </c>
      <c r="L32" s="339">
        <f t="shared" si="1"/>
        <v>0</v>
      </c>
      <c r="M32" s="339">
        <f>'t10'!AU30</f>
        <v>0</v>
      </c>
      <c r="N32" s="339" t="str">
        <f t="shared" si="2"/>
        <v>OK</v>
      </c>
      <c r="O32" s="100" t="str">
        <f t="shared" si="3"/>
        <v>OK</v>
      </c>
      <c r="P32" s="338">
        <f>'t1'!L30</f>
        <v>0</v>
      </c>
      <c r="Q32" s="338">
        <f>'t3'!N30</f>
        <v>0</v>
      </c>
      <c r="R32" s="339">
        <f>'t3'!P30</f>
        <v>0</v>
      </c>
      <c r="S32" s="339">
        <f>'t3'!R30</f>
        <v>0</v>
      </c>
      <c r="T32" s="339">
        <f>'t3'!D30</f>
        <v>0</v>
      </c>
      <c r="U32" s="339">
        <f>'t3'!F30</f>
        <v>0</v>
      </c>
      <c r="V32" s="339">
        <f>'t3'!H30</f>
        <v>0</v>
      </c>
      <c r="W32" s="339">
        <f>'t3'!J30</f>
        <v>0</v>
      </c>
      <c r="X32" s="339">
        <f>'t3'!L30</f>
        <v>0</v>
      </c>
      <c r="Y32" s="339">
        <f t="shared" si="0"/>
        <v>0</v>
      </c>
      <c r="Z32" s="339">
        <f>'t10'!AV30</f>
        <v>0</v>
      </c>
      <c r="AA32" s="339" t="str">
        <f t="shared" si="4"/>
        <v>OK</v>
      </c>
      <c r="AB32" s="178" t="str">
        <f t="shared" si="5"/>
        <v>OK</v>
      </c>
    </row>
    <row r="33" spans="1:28" ht="12.75" customHeight="1">
      <c r="A33" s="125" t="str">
        <f>'t1'!A31</f>
        <v>SECONDO CAPO SCELTO QUALIFICA SPECIALE</v>
      </c>
      <c r="B33" s="173" t="str">
        <f>'t1'!B31</f>
        <v>015959</v>
      </c>
      <c r="C33" s="338">
        <f>'t1'!K31</f>
        <v>0</v>
      </c>
      <c r="D33" s="338">
        <f>'t3'!M31</f>
        <v>0</v>
      </c>
      <c r="E33" s="339">
        <f>'t3'!O31</f>
        <v>0</v>
      </c>
      <c r="F33" s="339">
        <f>'t3'!Q31</f>
        <v>0</v>
      </c>
      <c r="G33" s="339">
        <f>'t3'!C31</f>
        <v>0</v>
      </c>
      <c r="H33" s="339">
        <f>'t3'!E31</f>
        <v>0</v>
      </c>
      <c r="I33" s="339">
        <f>'t3'!G31</f>
        <v>0</v>
      </c>
      <c r="J33" s="339">
        <f>'t3'!I31</f>
        <v>0</v>
      </c>
      <c r="K33" s="339">
        <f>'t3'!K31</f>
        <v>0</v>
      </c>
      <c r="L33" s="339">
        <f t="shared" si="1"/>
        <v>0</v>
      </c>
      <c r="M33" s="339">
        <f>'t10'!AU31</f>
        <v>0</v>
      </c>
      <c r="N33" s="339" t="str">
        <f t="shared" si="2"/>
        <v>OK</v>
      </c>
      <c r="O33" s="100" t="str">
        <f t="shared" si="3"/>
        <v>OK</v>
      </c>
      <c r="P33" s="338">
        <f>'t1'!L31</f>
        <v>0</v>
      </c>
      <c r="Q33" s="338">
        <f>'t3'!N31</f>
        <v>0</v>
      </c>
      <c r="R33" s="339">
        <f>'t3'!P31</f>
        <v>0</v>
      </c>
      <c r="S33" s="339">
        <f>'t3'!R31</f>
        <v>0</v>
      </c>
      <c r="T33" s="339">
        <f>'t3'!D31</f>
        <v>0</v>
      </c>
      <c r="U33" s="339">
        <f>'t3'!F31</f>
        <v>0</v>
      </c>
      <c r="V33" s="339">
        <f>'t3'!H31</f>
        <v>0</v>
      </c>
      <c r="W33" s="339">
        <f>'t3'!J31</f>
        <v>0</v>
      </c>
      <c r="X33" s="339">
        <f>'t3'!L31</f>
        <v>0</v>
      </c>
      <c r="Y33" s="339">
        <f t="shared" si="0"/>
        <v>0</v>
      </c>
      <c r="Z33" s="339">
        <f>'t10'!AV31</f>
        <v>0</v>
      </c>
      <c r="AA33" s="339" t="str">
        <f t="shared" si="4"/>
        <v>OK</v>
      </c>
      <c r="AB33" s="178" t="str">
        <f t="shared" si="5"/>
        <v>OK</v>
      </c>
    </row>
    <row r="34" spans="1:28" ht="12.75" customHeight="1">
      <c r="A34" s="125" t="str">
        <f>'t1'!A32</f>
        <v>SECONDO CAPO SCELTO CON 4 ANNI NEL GRADO</v>
      </c>
      <c r="B34" s="173" t="str">
        <f>'t1'!B32</f>
        <v>013960</v>
      </c>
      <c r="C34" s="338">
        <f>'t1'!K32</f>
        <v>0</v>
      </c>
      <c r="D34" s="338">
        <f>'t3'!M32</f>
        <v>0</v>
      </c>
      <c r="E34" s="339">
        <f>'t3'!O32</f>
        <v>0</v>
      </c>
      <c r="F34" s="339">
        <f>'t3'!Q32</f>
        <v>0</v>
      </c>
      <c r="G34" s="339">
        <f>'t3'!C32</f>
        <v>0</v>
      </c>
      <c r="H34" s="339">
        <f>'t3'!E32</f>
        <v>0</v>
      </c>
      <c r="I34" s="339">
        <f>'t3'!G32</f>
        <v>0</v>
      </c>
      <c r="J34" s="339">
        <f>'t3'!I32</f>
        <v>0</v>
      </c>
      <c r="K34" s="339">
        <f>'t3'!K32</f>
        <v>0</v>
      </c>
      <c r="L34" s="339">
        <f t="shared" si="1"/>
        <v>0</v>
      </c>
      <c r="M34" s="339">
        <f>'t10'!AU32</f>
        <v>0</v>
      </c>
      <c r="N34" s="339" t="str">
        <f t="shared" si="2"/>
        <v>OK</v>
      </c>
      <c r="O34" s="100" t="str">
        <f t="shared" si="3"/>
        <v>OK</v>
      </c>
      <c r="P34" s="338">
        <f>'t1'!L32</f>
        <v>0</v>
      </c>
      <c r="Q34" s="338">
        <f>'t3'!N32</f>
        <v>0</v>
      </c>
      <c r="R34" s="339">
        <f>'t3'!P32</f>
        <v>0</v>
      </c>
      <c r="S34" s="339">
        <f>'t3'!R32</f>
        <v>0</v>
      </c>
      <c r="T34" s="339">
        <f>'t3'!D32</f>
        <v>0</v>
      </c>
      <c r="U34" s="339">
        <f>'t3'!F32</f>
        <v>0</v>
      </c>
      <c r="V34" s="339">
        <f>'t3'!H32</f>
        <v>0</v>
      </c>
      <c r="W34" s="339">
        <f>'t3'!J32</f>
        <v>0</v>
      </c>
      <c r="X34" s="339">
        <f>'t3'!L32</f>
        <v>0</v>
      </c>
      <c r="Y34" s="339">
        <f t="shared" si="0"/>
        <v>0</v>
      </c>
      <c r="Z34" s="339">
        <f>'t10'!AV32</f>
        <v>0</v>
      </c>
      <c r="AA34" s="339" t="str">
        <f t="shared" si="4"/>
        <v>OK</v>
      </c>
      <c r="AB34" s="178" t="str">
        <f t="shared" si="5"/>
        <v>OK</v>
      </c>
    </row>
    <row r="35" spans="1:28" ht="12.75" customHeight="1">
      <c r="A35" s="125" t="str">
        <f>'t1'!A33</f>
        <v>SECONDO CAPO SCELTO</v>
      </c>
      <c r="B35" s="173" t="str">
        <f>'t1'!B33</f>
        <v>015350</v>
      </c>
      <c r="C35" s="338">
        <f>'t1'!K33</f>
        <v>0</v>
      </c>
      <c r="D35" s="338">
        <f>'t3'!M33</f>
        <v>0</v>
      </c>
      <c r="E35" s="339">
        <f>'t3'!O33</f>
        <v>0</v>
      </c>
      <c r="F35" s="339">
        <f>'t3'!Q33</f>
        <v>0</v>
      </c>
      <c r="G35" s="339">
        <f>'t3'!C33</f>
        <v>0</v>
      </c>
      <c r="H35" s="339">
        <f>'t3'!E33</f>
        <v>0</v>
      </c>
      <c r="I35" s="339">
        <f>'t3'!G33</f>
        <v>0</v>
      </c>
      <c r="J35" s="339">
        <f>'t3'!I33</f>
        <v>0</v>
      </c>
      <c r="K35" s="339">
        <f>'t3'!K33</f>
        <v>0</v>
      </c>
      <c r="L35" s="339">
        <f t="shared" si="1"/>
        <v>0</v>
      </c>
      <c r="M35" s="339">
        <f>'t10'!AU33</f>
        <v>0</v>
      </c>
      <c r="N35" s="339" t="str">
        <f t="shared" si="2"/>
        <v>OK</v>
      </c>
      <c r="O35" s="100" t="str">
        <f t="shared" si="3"/>
        <v>OK</v>
      </c>
      <c r="P35" s="338">
        <f>'t1'!L33</f>
        <v>0</v>
      </c>
      <c r="Q35" s="338">
        <f>'t3'!N33</f>
        <v>0</v>
      </c>
      <c r="R35" s="339">
        <f>'t3'!P33</f>
        <v>0</v>
      </c>
      <c r="S35" s="339">
        <f>'t3'!R33</f>
        <v>0</v>
      </c>
      <c r="T35" s="339">
        <f>'t3'!D33</f>
        <v>0</v>
      </c>
      <c r="U35" s="339">
        <f>'t3'!F33</f>
        <v>0</v>
      </c>
      <c r="V35" s="339">
        <f>'t3'!H33</f>
        <v>0</v>
      </c>
      <c r="W35" s="339">
        <f>'t3'!J33</f>
        <v>0</v>
      </c>
      <c r="X35" s="339">
        <f>'t3'!L33</f>
        <v>0</v>
      </c>
      <c r="Y35" s="339">
        <f t="shared" si="0"/>
        <v>0</v>
      </c>
      <c r="Z35" s="339">
        <f>'t10'!AV33</f>
        <v>0</v>
      </c>
      <c r="AA35" s="339" t="str">
        <f t="shared" si="4"/>
        <v>OK</v>
      </c>
      <c r="AB35" s="178" t="str">
        <f t="shared" si="5"/>
        <v>OK</v>
      </c>
    </row>
    <row r="36" spans="1:28" ht="12.75" customHeight="1">
      <c r="A36" s="125" t="str">
        <f>'t1'!A34</f>
        <v>SECONDO CAPO</v>
      </c>
      <c r="B36" s="173" t="str">
        <f>'t1'!B34</f>
        <v>014349</v>
      </c>
      <c r="C36" s="338">
        <f>'t1'!K34</f>
        <v>0</v>
      </c>
      <c r="D36" s="338">
        <f>'t3'!M34</f>
        <v>0</v>
      </c>
      <c r="E36" s="339">
        <f>'t3'!O34</f>
        <v>0</v>
      </c>
      <c r="F36" s="339">
        <f>'t3'!Q34</f>
        <v>0</v>
      </c>
      <c r="G36" s="339">
        <f>'t3'!C34</f>
        <v>0</v>
      </c>
      <c r="H36" s="339">
        <f>'t3'!E34</f>
        <v>0</v>
      </c>
      <c r="I36" s="339">
        <f>'t3'!G34</f>
        <v>0</v>
      </c>
      <c r="J36" s="339">
        <f>'t3'!I34</f>
        <v>0</v>
      </c>
      <c r="K36" s="339">
        <f>'t3'!K34</f>
        <v>0</v>
      </c>
      <c r="L36" s="339">
        <f t="shared" si="1"/>
        <v>0</v>
      </c>
      <c r="M36" s="339">
        <f>'t10'!AU34</f>
        <v>0</v>
      </c>
      <c r="N36" s="339" t="str">
        <f t="shared" si="2"/>
        <v>OK</v>
      </c>
      <c r="O36" s="100" t="str">
        <f t="shared" si="3"/>
        <v>OK</v>
      </c>
      <c r="P36" s="338">
        <f>'t1'!L34</f>
        <v>0</v>
      </c>
      <c r="Q36" s="338">
        <f>'t3'!N34</f>
        <v>0</v>
      </c>
      <c r="R36" s="339">
        <f>'t3'!P34</f>
        <v>0</v>
      </c>
      <c r="S36" s="339">
        <f>'t3'!R34</f>
        <v>0</v>
      </c>
      <c r="T36" s="339">
        <f>'t3'!D34</f>
        <v>0</v>
      </c>
      <c r="U36" s="339">
        <f>'t3'!F34</f>
        <v>0</v>
      </c>
      <c r="V36" s="339">
        <f>'t3'!H34</f>
        <v>0</v>
      </c>
      <c r="W36" s="339">
        <f>'t3'!J34</f>
        <v>0</v>
      </c>
      <c r="X36" s="339">
        <f>'t3'!L34</f>
        <v>0</v>
      </c>
      <c r="Y36" s="339">
        <f t="shared" si="0"/>
        <v>0</v>
      </c>
      <c r="Z36" s="339">
        <f>'t10'!AV34</f>
        <v>0</v>
      </c>
      <c r="AA36" s="339" t="str">
        <f t="shared" si="4"/>
        <v>OK</v>
      </c>
      <c r="AB36" s="178" t="str">
        <f t="shared" si="5"/>
        <v>OK</v>
      </c>
    </row>
    <row r="37" spans="1:28" ht="12.75" customHeight="1">
      <c r="A37" s="125" t="str">
        <f>'t1'!A35</f>
        <v>SERGENTE</v>
      </c>
      <c r="B37" s="173" t="str">
        <f>'t1'!B35</f>
        <v>014308</v>
      </c>
      <c r="C37" s="338">
        <f>'t1'!K35</f>
        <v>0</v>
      </c>
      <c r="D37" s="338">
        <f>'t3'!M35</f>
        <v>0</v>
      </c>
      <c r="E37" s="339">
        <f>'t3'!O35</f>
        <v>0</v>
      </c>
      <c r="F37" s="339">
        <f>'t3'!Q35</f>
        <v>0</v>
      </c>
      <c r="G37" s="339">
        <f>'t3'!C35</f>
        <v>0</v>
      </c>
      <c r="H37" s="339">
        <f>'t3'!E35</f>
        <v>0</v>
      </c>
      <c r="I37" s="339">
        <f>'t3'!G35</f>
        <v>0</v>
      </c>
      <c r="J37" s="339">
        <f>'t3'!I35</f>
        <v>0</v>
      </c>
      <c r="K37" s="339">
        <f>'t3'!K35</f>
        <v>0</v>
      </c>
      <c r="L37" s="339">
        <f t="shared" si="1"/>
        <v>0</v>
      </c>
      <c r="M37" s="339">
        <f>'t10'!AU35</f>
        <v>0</v>
      </c>
      <c r="N37" s="339" t="str">
        <f t="shared" si="2"/>
        <v>OK</v>
      </c>
      <c r="O37" s="100" t="str">
        <f t="shared" si="3"/>
        <v>OK</v>
      </c>
      <c r="P37" s="338">
        <f>'t1'!L35</f>
        <v>0</v>
      </c>
      <c r="Q37" s="338">
        <f>'t3'!N35</f>
        <v>0</v>
      </c>
      <c r="R37" s="339">
        <f>'t3'!P35</f>
        <v>0</v>
      </c>
      <c r="S37" s="339">
        <f>'t3'!R35</f>
        <v>0</v>
      </c>
      <c r="T37" s="339">
        <f>'t3'!D35</f>
        <v>0</v>
      </c>
      <c r="U37" s="339">
        <f>'t3'!F35</f>
        <v>0</v>
      </c>
      <c r="V37" s="339">
        <f>'t3'!H35</f>
        <v>0</v>
      </c>
      <c r="W37" s="339">
        <f>'t3'!J35</f>
        <v>0</v>
      </c>
      <c r="X37" s="339">
        <f>'t3'!L35</f>
        <v>0</v>
      </c>
      <c r="Y37" s="339">
        <f t="shared" si="0"/>
        <v>0</v>
      </c>
      <c r="Z37" s="339">
        <f>'t10'!AV35</f>
        <v>0</v>
      </c>
      <c r="AA37" s="339" t="str">
        <f t="shared" si="4"/>
        <v>OK</v>
      </c>
      <c r="AB37" s="178" t="str">
        <f t="shared" si="5"/>
        <v>OK</v>
      </c>
    </row>
    <row r="38" spans="1:28" ht="12.75" customHeight="1">
      <c r="A38" s="125" t="str">
        <f>'t1'!A36</f>
        <v>SOTTOCAPO DI 1^ CLASSE SCELTO QUALIFICA SPECIALE</v>
      </c>
      <c r="B38" s="173" t="str">
        <f>'t1'!B36</f>
        <v>013961</v>
      </c>
      <c r="C38" s="338">
        <f>'t1'!K36</f>
        <v>0</v>
      </c>
      <c r="D38" s="338">
        <f>'t3'!M36</f>
        <v>0</v>
      </c>
      <c r="E38" s="339">
        <f>'t3'!O36</f>
        <v>0</v>
      </c>
      <c r="F38" s="339">
        <f>'t3'!Q36</f>
        <v>0</v>
      </c>
      <c r="G38" s="339">
        <f>'t3'!C36</f>
        <v>0</v>
      </c>
      <c r="H38" s="339">
        <f>'t3'!E36</f>
        <v>0</v>
      </c>
      <c r="I38" s="339">
        <f>'t3'!G36</f>
        <v>0</v>
      </c>
      <c r="J38" s="339">
        <f>'t3'!I36</f>
        <v>0</v>
      </c>
      <c r="K38" s="339">
        <f>'t3'!K36</f>
        <v>0</v>
      </c>
      <c r="L38" s="339">
        <f t="shared" si="1"/>
        <v>0</v>
      </c>
      <c r="M38" s="339">
        <f>'t10'!AU36</f>
        <v>0</v>
      </c>
      <c r="N38" s="339" t="str">
        <f t="shared" si="2"/>
        <v>OK</v>
      </c>
      <c r="O38" s="100" t="str">
        <f t="shared" si="3"/>
        <v>OK</v>
      </c>
      <c r="P38" s="338">
        <f>'t1'!L36</f>
        <v>0</v>
      </c>
      <c r="Q38" s="338">
        <f>'t3'!N36</f>
        <v>0</v>
      </c>
      <c r="R38" s="339">
        <f>'t3'!P36</f>
        <v>0</v>
      </c>
      <c r="S38" s="339">
        <f>'t3'!R36</f>
        <v>0</v>
      </c>
      <c r="T38" s="339">
        <f>'t3'!D36</f>
        <v>0</v>
      </c>
      <c r="U38" s="339">
        <f>'t3'!F36</f>
        <v>0</v>
      </c>
      <c r="V38" s="339">
        <f>'t3'!H36</f>
        <v>0</v>
      </c>
      <c r="W38" s="339">
        <f>'t3'!J36</f>
        <v>0</v>
      </c>
      <c r="X38" s="339">
        <f>'t3'!L36</f>
        <v>0</v>
      </c>
      <c r="Y38" s="339">
        <f t="shared" si="0"/>
        <v>0</v>
      </c>
      <c r="Z38" s="339">
        <f>'t10'!AV36</f>
        <v>0</v>
      </c>
      <c r="AA38" s="339" t="str">
        <f t="shared" si="4"/>
        <v>OK</v>
      </c>
      <c r="AB38" s="178" t="str">
        <f t="shared" si="5"/>
        <v>OK</v>
      </c>
    </row>
    <row r="39" spans="1:28" ht="12.75" customHeight="1">
      <c r="A39" s="125" t="str">
        <f>'t1'!A37</f>
        <v>SOTTOCAPO DI 1^ CLASSE SCELTO CON 5 ANNI NEL GRADO</v>
      </c>
      <c r="B39" s="173" t="str">
        <f>'t1'!B37</f>
        <v>013962</v>
      </c>
      <c r="C39" s="338">
        <f>'t1'!K37</f>
        <v>0</v>
      </c>
      <c r="D39" s="338">
        <f>'t3'!M37</f>
        <v>0</v>
      </c>
      <c r="E39" s="339">
        <f>'t3'!O37</f>
        <v>0</v>
      </c>
      <c r="F39" s="339">
        <f>'t3'!Q37</f>
        <v>0</v>
      </c>
      <c r="G39" s="339">
        <f>'t3'!C37</f>
        <v>0</v>
      </c>
      <c r="H39" s="339">
        <f>'t3'!E37</f>
        <v>0</v>
      </c>
      <c r="I39" s="339">
        <f>'t3'!G37</f>
        <v>0</v>
      </c>
      <c r="J39" s="339">
        <f>'t3'!I37</f>
        <v>0</v>
      </c>
      <c r="K39" s="339">
        <f>'t3'!K37</f>
        <v>0</v>
      </c>
      <c r="L39" s="339">
        <f t="shared" si="1"/>
        <v>0</v>
      </c>
      <c r="M39" s="339">
        <f>'t10'!AU37</f>
        <v>0</v>
      </c>
      <c r="N39" s="339" t="str">
        <f t="shared" si="2"/>
        <v>OK</v>
      </c>
      <c r="O39" s="100" t="str">
        <f t="shared" si="3"/>
        <v>OK</v>
      </c>
      <c r="P39" s="338">
        <f>'t1'!L37</f>
        <v>0</v>
      </c>
      <c r="Q39" s="338">
        <f>'t3'!N37</f>
        <v>0</v>
      </c>
      <c r="R39" s="339">
        <f>'t3'!P37</f>
        <v>0</v>
      </c>
      <c r="S39" s="339">
        <f>'t3'!R37</f>
        <v>0</v>
      </c>
      <c r="T39" s="339">
        <f>'t3'!D37</f>
        <v>0</v>
      </c>
      <c r="U39" s="339">
        <f>'t3'!F37</f>
        <v>0</v>
      </c>
      <c r="V39" s="339">
        <f>'t3'!H37</f>
        <v>0</v>
      </c>
      <c r="W39" s="339">
        <f>'t3'!J37</f>
        <v>0</v>
      </c>
      <c r="X39" s="339">
        <f>'t3'!L37</f>
        <v>0</v>
      </c>
      <c r="Y39" s="339">
        <f t="shared" si="0"/>
        <v>0</v>
      </c>
      <c r="Z39" s="339">
        <f>'t10'!AV37</f>
        <v>0</v>
      </c>
      <c r="AA39" s="339" t="str">
        <f t="shared" si="4"/>
        <v>OK</v>
      </c>
      <c r="AB39" s="178" t="str">
        <f t="shared" si="5"/>
        <v>OK</v>
      </c>
    </row>
    <row r="40" spans="1:28" ht="12.75" customHeight="1">
      <c r="A40" s="125" t="str">
        <f>'t1'!A38</f>
        <v>SOTTOCAPO DI I CLASSE SCELTO</v>
      </c>
      <c r="B40" s="173" t="str">
        <f>'t1'!B38</f>
        <v>013337</v>
      </c>
      <c r="C40" s="338">
        <f>'t1'!K38</f>
        <v>0</v>
      </c>
      <c r="D40" s="338">
        <f>'t3'!M38</f>
        <v>0</v>
      </c>
      <c r="E40" s="339">
        <f>'t3'!O38</f>
        <v>0</v>
      </c>
      <c r="F40" s="339">
        <f>'t3'!Q38</f>
        <v>0</v>
      </c>
      <c r="G40" s="339">
        <f>'t3'!C38</f>
        <v>0</v>
      </c>
      <c r="H40" s="339">
        <f>'t3'!E38</f>
        <v>0</v>
      </c>
      <c r="I40" s="339">
        <f>'t3'!G38</f>
        <v>0</v>
      </c>
      <c r="J40" s="339">
        <f>'t3'!I38</f>
        <v>0</v>
      </c>
      <c r="K40" s="339">
        <f>'t3'!K38</f>
        <v>0</v>
      </c>
      <c r="L40" s="339">
        <f t="shared" si="1"/>
        <v>0</v>
      </c>
      <c r="M40" s="339">
        <f>'t10'!AU38</f>
        <v>0</v>
      </c>
      <c r="N40" s="339" t="str">
        <f t="shared" si="2"/>
        <v>OK</v>
      </c>
      <c r="O40" s="100" t="str">
        <f t="shared" si="3"/>
        <v>OK</v>
      </c>
      <c r="P40" s="338">
        <f>'t1'!L38</f>
        <v>0</v>
      </c>
      <c r="Q40" s="338">
        <f>'t3'!N38</f>
        <v>0</v>
      </c>
      <c r="R40" s="339">
        <f>'t3'!P38</f>
        <v>0</v>
      </c>
      <c r="S40" s="339">
        <f>'t3'!R38</f>
        <v>0</v>
      </c>
      <c r="T40" s="339">
        <f>'t3'!D38</f>
        <v>0</v>
      </c>
      <c r="U40" s="339">
        <f>'t3'!F38</f>
        <v>0</v>
      </c>
      <c r="V40" s="339">
        <f>'t3'!H38</f>
        <v>0</v>
      </c>
      <c r="W40" s="339">
        <f>'t3'!J38</f>
        <v>0</v>
      </c>
      <c r="X40" s="339">
        <f>'t3'!L38</f>
        <v>0</v>
      </c>
      <c r="Y40" s="339">
        <f t="shared" si="0"/>
        <v>0</v>
      </c>
      <c r="Z40" s="339">
        <f>'t10'!AV38</f>
        <v>0</v>
      </c>
      <c r="AA40" s="339" t="str">
        <f t="shared" si="4"/>
        <v>OK</v>
      </c>
      <c r="AB40" s="178" t="str">
        <f t="shared" si="5"/>
        <v>OK</v>
      </c>
    </row>
    <row r="41" spans="1:28" ht="12.75" customHeight="1">
      <c r="A41" s="125" t="str">
        <f>'t1'!A39</f>
        <v>SOTTOCAPO DI I CLASSE</v>
      </c>
      <c r="B41" s="173" t="str">
        <f>'t1'!B39</f>
        <v>013351</v>
      </c>
      <c r="C41" s="338">
        <f>'t1'!K39</f>
        <v>0</v>
      </c>
      <c r="D41" s="338">
        <f>'t3'!M39</f>
        <v>0</v>
      </c>
      <c r="E41" s="339">
        <f>'t3'!O39</f>
        <v>0</v>
      </c>
      <c r="F41" s="339">
        <f>'t3'!Q39</f>
        <v>0</v>
      </c>
      <c r="G41" s="339">
        <f>'t3'!C39</f>
        <v>0</v>
      </c>
      <c r="H41" s="339">
        <f>'t3'!E39</f>
        <v>0</v>
      </c>
      <c r="I41" s="339">
        <f>'t3'!G39</f>
        <v>0</v>
      </c>
      <c r="J41" s="339">
        <f>'t3'!I39</f>
        <v>0</v>
      </c>
      <c r="K41" s="339">
        <f>'t3'!K39</f>
        <v>0</v>
      </c>
      <c r="L41" s="339">
        <f t="shared" si="1"/>
        <v>0</v>
      </c>
      <c r="M41" s="339">
        <f>'t10'!AU39</f>
        <v>0</v>
      </c>
      <c r="N41" s="339" t="str">
        <f t="shared" si="2"/>
        <v>OK</v>
      </c>
      <c r="O41" s="100" t="str">
        <f t="shared" si="3"/>
        <v>OK</v>
      </c>
      <c r="P41" s="338">
        <f>'t1'!L39</f>
        <v>0</v>
      </c>
      <c r="Q41" s="338">
        <f>'t3'!N39</f>
        <v>0</v>
      </c>
      <c r="R41" s="339">
        <f>'t3'!P39</f>
        <v>0</v>
      </c>
      <c r="S41" s="339">
        <f>'t3'!R39</f>
        <v>0</v>
      </c>
      <c r="T41" s="339">
        <f>'t3'!D39</f>
        <v>0</v>
      </c>
      <c r="U41" s="339">
        <f>'t3'!F39</f>
        <v>0</v>
      </c>
      <c r="V41" s="339">
        <f>'t3'!H39</f>
        <v>0</v>
      </c>
      <c r="W41" s="339">
        <f>'t3'!J39</f>
        <v>0</v>
      </c>
      <c r="X41" s="339">
        <f>'t3'!L39</f>
        <v>0</v>
      </c>
      <c r="Y41" s="339">
        <f t="shared" si="0"/>
        <v>0</v>
      </c>
      <c r="Z41" s="339">
        <f>'t10'!AV39</f>
        <v>0</v>
      </c>
      <c r="AA41" s="339" t="str">
        <f t="shared" si="4"/>
        <v>OK</v>
      </c>
      <c r="AB41" s="178" t="str">
        <f t="shared" si="5"/>
        <v>OK</v>
      </c>
    </row>
    <row r="42" spans="1:28" ht="12.75" customHeight="1">
      <c r="A42" s="125" t="str">
        <f>'t1'!A40</f>
        <v>SOTTOCAPO DI II CLASSE</v>
      </c>
      <c r="B42" s="173" t="str">
        <f>'t1'!B40</f>
        <v>013352</v>
      </c>
      <c r="C42" s="338">
        <f>'t1'!K40</f>
        <v>0</v>
      </c>
      <c r="D42" s="338">
        <f>'t3'!M40</f>
        <v>0</v>
      </c>
      <c r="E42" s="339">
        <f>'t3'!O40</f>
        <v>0</v>
      </c>
      <c r="F42" s="339">
        <f>'t3'!Q40</f>
        <v>0</v>
      </c>
      <c r="G42" s="339">
        <f>'t3'!C40</f>
        <v>0</v>
      </c>
      <c r="H42" s="339">
        <f>'t3'!E40</f>
        <v>0</v>
      </c>
      <c r="I42" s="339">
        <f>'t3'!G40</f>
        <v>0</v>
      </c>
      <c r="J42" s="339">
        <f>'t3'!I40</f>
        <v>0</v>
      </c>
      <c r="K42" s="339">
        <f>'t3'!K40</f>
        <v>0</v>
      </c>
      <c r="L42" s="339">
        <f t="shared" si="1"/>
        <v>0</v>
      </c>
      <c r="M42" s="339">
        <f>'t10'!AU40</f>
        <v>0</v>
      </c>
      <c r="N42" s="339" t="str">
        <f t="shared" si="2"/>
        <v>OK</v>
      </c>
      <c r="O42" s="100" t="str">
        <f t="shared" si="3"/>
        <v>OK</v>
      </c>
      <c r="P42" s="338">
        <f>'t1'!L40</f>
        <v>0</v>
      </c>
      <c r="Q42" s="338">
        <f>'t3'!N40</f>
        <v>0</v>
      </c>
      <c r="R42" s="339">
        <f>'t3'!P40</f>
        <v>0</v>
      </c>
      <c r="S42" s="339">
        <f>'t3'!R40</f>
        <v>0</v>
      </c>
      <c r="T42" s="339">
        <f>'t3'!D40</f>
        <v>0</v>
      </c>
      <c r="U42" s="339">
        <f>'t3'!F40</f>
        <v>0</v>
      </c>
      <c r="V42" s="339">
        <f>'t3'!H40</f>
        <v>0</v>
      </c>
      <c r="W42" s="339">
        <f>'t3'!J40</f>
        <v>0</v>
      </c>
      <c r="X42" s="339">
        <f>'t3'!L40</f>
        <v>0</v>
      </c>
      <c r="Y42" s="339">
        <f t="shared" si="0"/>
        <v>0</v>
      </c>
      <c r="Z42" s="339">
        <f>'t10'!AV40</f>
        <v>0</v>
      </c>
      <c r="AA42" s="339" t="str">
        <f t="shared" si="4"/>
        <v>OK</v>
      </c>
      <c r="AB42" s="178" t="str">
        <f t="shared" si="5"/>
        <v>OK</v>
      </c>
    </row>
    <row r="43" spans="1:28" ht="12.75" customHeight="1">
      <c r="A43" s="125" t="str">
        <f>'t1'!A41</f>
        <v>SOTTOCAPO DI III CLASSE</v>
      </c>
      <c r="B43" s="173" t="str">
        <f>'t1'!B41</f>
        <v>013353</v>
      </c>
      <c r="C43" s="338">
        <f>'t1'!K41</f>
        <v>0</v>
      </c>
      <c r="D43" s="338">
        <f>'t3'!M41</f>
        <v>0</v>
      </c>
      <c r="E43" s="339">
        <f>'t3'!O41</f>
        <v>0</v>
      </c>
      <c r="F43" s="339">
        <f>'t3'!Q41</f>
        <v>0</v>
      </c>
      <c r="G43" s="339">
        <f>'t3'!C41</f>
        <v>0</v>
      </c>
      <c r="H43" s="339">
        <f>'t3'!E41</f>
        <v>0</v>
      </c>
      <c r="I43" s="339">
        <f>'t3'!G41</f>
        <v>0</v>
      </c>
      <c r="J43" s="339">
        <f>'t3'!I41</f>
        <v>0</v>
      </c>
      <c r="K43" s="339">
        <f>'t3'!K41</f>
        <v>0</v>
      </c>
      <c r="L43" s="339">
        <f t="shared" si="1"/>
        <v>0</v>
      </c>
      <c r="M43" s="339">
        <f>'t10'!AU41</f>
        <v>0</v>
      </c>
      <c r="N43" s="339" t="str">
        <f t="shared" si="2"/>
        <v>OK</v>
      </c>
      <c r="O43" s="100" t="str">
        <f t="shared" si="3"/>
        <v>OK</v>
      </c>
      <c r="P43" s="338">
        <f>'t1'!L41</f>
        <v>0</v>
      </c>
      <c r="Q43" s="338">
        <f>'t3'!N41</f>
        <v>0</v>
      </c>
      <c r="R43" s="339">
        <f>'t3'!P41</f>
        <v>0</v>
      </c>
      <c r="S43" s="339">
        <f>'t3'!R41</f>
        <v>0</v>
      </c>
      <c r="T43" s="339">
        <f>'t3'!D41</f>
        <v>0</v>
      </c>
      <c r="U43" s="339">
        <f>'t3'!F41</f>
        <v>0</v>
      </c>
      <c r="V43" s="339">
        <f>'t3'!H41</f>
        <v>0</v>
      </c>
      <c r="W43" s="339">
        <f>'t3'!J41</f>
        <v>0</v>
      </c>
      <c r="X43" s="339">
        <f>'t3'!L41</f>
        <v>0</v>
      </c>
      <c r="Y43" s="339">
        <f t="shared" si="0"/>
        <v>0</v>
      </c>
      <c r="Z43" s="339">
        <f>'t10'!AV41</f>
        <v>0</v>
      </c>
      <c r="AA43" s="339" t="str">
        <f t="shared" si="4"/>
        <v>OK</v>
      </c>
      <c r="AB43" s="178" t="str">
        <f t="shared" si="5"/>
        <v>OK</v>
      </c>
    </row>
    <row r="44" spans="1:28" ht="12.75" customHeight="1">
      <c r="A44" s="125" t="str">
        <f>'t1'!A42</f>
        <v>SOTTOCAPO  III CLASSE (VFP4 FERMA BIENNALE)</v>
      </c>
      <c r="B44" s="173" t="str">
        <f>'t1'!B42</f>
        <v>013963</v>
      </c>
      <c r="C44" s="338">
        <f>'t1'!K42</f>
        <v>0</v>
      </c>
      <c r="D44" s="338">
        <f>'t3'!M42</f>
        <v>0</v>
      </c>
      <c r="E44" s="339">
        <f>'t3'!O42</f>
        <v>0</v>
      </c>
      <c r="F44" s="339">
        <f>'t3'!Q42</f>
        <v>0</v>
      </c>
      <c r="G44" s="339">
        <f>'t3'!C42</f>
        <v>0</v>
      </c>
      <c r="H44" s="339">
        <f>'t3'!E42</f>
        <v>0</v>
      </c>
      <c r="I44" s="339">
        <f>'t3'!G42</f>
        <v>0</v>
      </c>
      <c r="J44" s="339">
        <f>'t3'!I42</f>
        <v>0</v>
      </c>
      <c r="K44" s="339">
        <f>'t3'!K42</f>
        <v>0</v>
      </c>
      <c r="L44" s="339">
        <f t="shared" si="1"/>
        <v>0</v>
      </c>
      <c r="M44" s="339">
        <f>'t10'!AU42</f>
        <v>0</v>
      </c>
      <c r="N44" s="339" t="str">
        <f t="shared" si="2"/>
        <v>OK</v>
      </c>
      <c r="O44" s="100" t="str">
        <f t="shared" si="3"/>
        <v>OK</v>
      </c>
      <c r="P44" s="338">
        <f>'t1'!L42</f>
        <v>0</v>
      </c>
      <c r="Q44" s="338">
        <f>'t3'!N42</f>
        <v>0</v>
      </c>
      <c r="R44" s="339">
        <f>'t3'!P42</f>
        <v>0</v>
      </c>
      <c r="S44" s="339">
        <f>'t3'!R42</f>
        <v>0</v>
      </c>
      <c r="T44" s="339">
        <f>'t3'!D42</f>
        <v>0</v>
      </c>
      <c r="U44" s="339">
        <f>'t3'!F42</f>
        <v>0</v>
      </c>
      <c r="V44" s="339">
        <f>'t3'!H42</f>
        <v>0</v>
      </c>
      <c r="W44" s="339">
        <f>'t3'!J42</f>
        <v>0</v>
      </c>
      <c r="X44" s="339">
        <f>'t3'!L42</f>
        <v>0</v>
      </c>
      <c r="Y44" s="339">
        <f t="shared" si="0"/>
        <v>0</v>
      </c>
      <c r="Z44" s="339">
        <f>'t10'!AV42</f>
        <v>0</v>
      </c>
      <c r="AA44" s="339" t="str">
        <f t="shared" si="4"/>
        <v>OK</v>
      </c>
      <c r="AB44" s="178" t="str">
        <f t="shared" si="5"/>
        <v>OK</v>
      </c>
    </row>
    <row r="45" spans="1:28" ht="12.75" customHeight="1">
      <c r="A45" s="125" t="str">
        <f>'t1'!A43</f>
        <v>VOLONTARI IN FERMA PREFISSATA QUADRIENNALE</v>
      </c>
      <c r="B45" s="173" t="str">
        <f>'t1'!B43</f>
        <v>000FP4</v>
      </c>
      <c r="C45" s="338">
        <f>'t1'!K43</f>
        <v>0</v>
      </c>
      <c r="D45" s="338">
        <f>'t3'!M43</f>
        <v>0</v>
      </c>
      <c r="E45" s="339">
        <f>'t3'!O43</f>
        <v>0</v>
      </c>
      <c r="F45" s="339">
        <f>'t3'!Q43</f>
        <v>0</v>
      </c>
      <c r="G45" s="339">
        <f>'t3'!C43</f>
        <v>0</v>
      </c>
      <c r="H45" s="339">
        <f>'t3'!E43</f>
        <v>0</v>
      </c>
      <c r="I45" s="339">
        <f>'t3'!G43</f>
        <v>0</v>
      </c>
      <c r="J45" s="339">
        <f>'t3'!I43</f>
        <v>0</v>
      </c>
      <c r="K45" s="339">
        <f>'t3'!K43</f>
        <v>0</v>
      </c>
      <c r="L45" s="339">
        <f t="shared" si="1"/>
        <v>0</v>
      </c>
      <c r="M45" s="339">
        <f>'t10'!AU43</f>
        <v>0</v>
      </c>
      <c r="N45" s="339" t="str">
        <f t="shared" si="2"/>
        <v>OK</v>
      </c>
      <c r="O45" s="100" t="str">
        <f t="shared" si="3"/>
        <v>OK</v>
      </c>
      <c r="P45" s="338">
        <f>'t1'!L43</f>
        <v>0</v>
      </c>
      <c r="Q45" s="338">
        <f>'t3'!N43</f>
        <v>0</v>
      </c>
      <c r="R45" s="339">
        <f>'t3'!P43</f>
        <v>0</v>
      </c>
      <c r="S45" s="339">
        <f>'t3'!R43</f>
        <v>0</v>
      </c>
      <c r="T45" s="339">
        <f>'t3'!D43</f>
        <v>0</v>
      </c>
      <c r="U45" s="339">
        <f>'t3'!F43</f>
        <v>0</v>
      </c>
      <c r="V45" s="339">
        <f>'t3'!H43</f>
        <v>0</v>
      </c>
      <c r="W45" s="339">
        <f>'t3'!J43</f>
        <v>0</v>
      </c>
      <c r="X45" s="339">
        <f>'t3'!L43</f>
        <v>0</v>
      </c>
      <c r="Y45" s="339">
        <f t="shared" si="0"/>
        <v>0</v>
      </c>
      <c r="Z45" s="339">
        <f>'t10'!AV43</f>
        <v>0</v>
      </c>
      <c r="AA45" s="339" t="str">
        <f t="shared" si="4"/>
        <v>OK</v>
      </c>
      <c r="AB45" s="178" t="str">
        <f t="shared" si="5"/>
        <v>OK</v>
      </c>
    </row>
    <row r="46" spans="1:28" ht="12.75" customHeight="1">
      <c r="A46" s="125" t="str">
        <f>'t1'!A44</f>
        <v>VOLONTARI IN FERMA PREFISSATA DI 1 ANNO</v>
      </c>
      <c r="B46" s="173" t="str">
        <f>'t1'!B44</f>
        <v>000FP1</v>
      </c>
      <c r="C46" s="338">
        <f>'t1'!K44</f>
        <v>0</v>
      </c>
      <c r="D46" s="338">
        <f>'t3'!M44</f>
        <v>0</v>
      </c>
      <c r="E46" s="339">
        <f>'t3'!O44</f>
        <v>0</v>
      </c>
      <c r="F46" s="339">
        <f>'t3'!Q44</f>
        <v>0</v>
      </c>
      <c r="G46" s="339">
        <f>'t3'!C44</f>
        <v>0</v>
      </c>
      <c r="H46" s="339">
        <f>'t3'!E44</f>
        <v>0</v>
      </c>
      <c r="I46" s="339">
        <f>'t3'!G44</f>
        <v>0</v>
      </c>
      <c r="J46" s="339">
        <f>'t3'!I44</f>
        <v>0</v>
      </c>
      <c r="K46" s="339">
        <f>'t3'!K44</f>
        <v>0</v>
      </c>
      <c r="L46" s="339">
        <f t="shared" si="1"/>
        <v>0</v>
      </c>
      <c r="M46" s="339">
        <f>'t10'!AU44</f>
        <v>0</v>
      </c>
      <c r="N46" s="339" t="str">
        <f t="shared" si="2"/>
        <v>OK</v>
      </c>
      <c r="O46" s="100" t="str">
        <f t="shared" si="3"/>
        <v>OK</v>
      </c>
      <c r="P46" s="338">
        <f>'t1'!L44</f>
        <v>0</v>
      </c>
      <c r="Q46" s="338">
        <f>'t3'!N44</f>
        <v>0</v>
      </c>
      <c r="R46" s="339">
        <f>'t3'!P44</f>
        <v>0</v>
      </c>
      <c r="S46" s="339">
        <f>'t3'!R44</f>
        <v>0</v>
      </c>
      <c r="T46" s="339">
        <f>'t3'!D44</f>
        <v>0</v>
      </c>
      <c r="U46" s="339">
        <f>'t3'!F44</f>
        <v>0</v>
      </c>
      <c r="V46" s="339">
        <f>'t3'!H44</f>
        <v>0</v>
      </c>
      <c r="W46" s="339">
        <f>'t3'!J44</f>
        <v>0</v>
      </c>
      <c r="X46" s="339">
        <f>'t3'!L44</f>
        <v>0</v>
      </c>
      <c r="Y46" s="339">
        <f t="shared" si="0"/>
        <v>0</v>
      </c>
      <c r="Z46" s="339">
        <f>'t10'!AV44</f>
        <v>0</v>
      </c>
      <c r="AA46" s="339" t="str">
        <f t="shared" si="4"/>
        <v>OK</v>
      </c>
      <c r="AB46" s="178" t="str">
        <f t="shared" si="5"/>
        <v>OK</v>
      </c>
    </row>
    <row r="47" spans="1:28" ht="12.75" customHeight="1">
      <c r="A47" s="125" t="str">
        <f>'t1'!A45</f>
        <v>VOLONTARI IN FERMA PREFISSATA DI 1 ANNO RAFFERMATI</v>
      </c>
      <c r="B47" s="173" t="str">
        <f>'t1'!B45</f>
        <v>000FR1</v>
      </c>
      <c r="C47" s="338">
        <f>'t1'!K45</f>
        <v>0</v>
      </c>
      <c r="D47" s="338">
        <f>'t3'!M45</f>
        <v>0</v>
      </c>
      <c r="E47" s="339">
        <f>'t3'!O45</f>
        <v>0</v>
      </c>
      <c r="F47" s="339">
        <f>'t3'!Q45</f>
        <v>0</v>
      </c>
      <c r="G47" s="339">
        <f>'t3'!C45</f>
        <v>0</v>
      </c>
      <c r="H47" s="339">
        <f>'t3'!E45</f>
        <v>0</v>
      </c>
      <c r="I47" s="339">
        <f>'t3'!G45</f>
        <v>0</v>
      </c>
      <c r="J47" s="339">
        <f>'t3'!I45</f>
        <v>0</v>
      </c>
      <c r="K47" s="339">
        <f>'t3'!K45</f>
        <v>0</v>
      </c>
      <c r="L47" s="339">
        <f t="shared" si="1"/>
        <v>0</v>
      </c>
      <c r="M47" s="339">
        <f>'t10'!AU45</f>
        <v>0</v>
      </c>
      <c r="N47" s="339" t="str">
        <f t="shared" si="2"/>
        <v>OK</v>
      </c>
      <c r="O47" s="100" t="str">
        <f t="shared" si="3"/>
        <v>OK</v>
      </c>
      <c r="P47" s="338">
        <f>'t1'!L45</f>
        <v>0</v>
      </c>
      <c r="Q47" s="338">
        <f>'t3'!N45</f>
        <v>0</v>
      </c>
      <c r="R47" s="339">
        <f>'t3'!P45</f>
        <v>0</v>
      </c>
      <c r="S47" s="339">
        <f>'t3'!R45</f>
        <v>0</v>
      </c>
      <c r="T47" s="339">
        <f>'t3'!D45</f>
        <v>0</v>
      </c>
      <c r="U47" s="339">
        <f>'t3'!F45</f>
        <v>0</v>
      </c>
      <c r="V47" s="339">
        <f>'t3'!H45</f>
        <v>0</v>
      </c>
      <c r="W47" s="339">
        <f>'t3'!J45</f>
        <v>0</v>
      </c>
      <c r="X47" s="339">
        <f>'t3'!L45</f>
        <v>0</v>
      </c>
      <c r="Y47" s="339">
        <f t="shared" si="0"/>
        <v>0</v>
      </c>
      <c r="Z47" s="339">
        <f>'t10'!AV45</f>
        <v>0</v>
      </c>
      <c r="AA47" s="339" t="str">
        <f t="shared" si="4"/>
        <v>OK</v>
      </c>
      <c r="AB47" s="178" t="str">
        <f t="shared" si="5"/>
        <v>OK</v>
      </c>
    </row>
    <row r="48" spans="1:28" ht="12.75" customHeight="1">
      <c r="A48" s="125" t="str">
        <f>'t1'!A46</f>
        <v>U.F.P. SOTTOTENENTE DI VASCELLO</v>
      </c>
      <c r="B48" s="173" t="str">
        <f>'t1'!B46</f>
        <v>017832</v>
      </c>
      <c r="C48" s="338">
        <f>'t1'!K46</f>
        <v>0</v>
      </c>
      <c r="D48" s="338">
        <f>'t3'!M46</f>
        <v>0</v>
      </c>
      <c r="E48" s="339">
        <f>'t3'!O46</f>
        <v>0</v>
      </c>
      <c r="F48" s="339">
        <f>'t3'!Q46</f>
        <v>0</v>
      </c>
      <c r="G48" s="339">
        <f>'t3'!C46</f>
        <v>0</v>
      </c>
      <c r="H48" s="339">
        <f>'t3'!E46</f>
        <v>0</v>
      </c>
      <c r="I48" s="339">
        <f>'t3'!G46</f>
        <v>0</v>
      </c>
      <c r="J48" s="339">
        <f>'t3'!I46</f>
        <v>0</v>
      </c>
      <c r="K48" s="339">
        <f>'t3'!K46</f>
        <v>0</v>
      </c>
      <c r="L48" s="339">
        <f t="shared" si="1"/>
        <v>0</v>
      </c>
      <c r="M48" s="339">
        <f>'t10'!AU46</f>
        <v>0</v>
      </c>
      <c r="N48" s="339" t="str">
        <f t="shared" si="2"/>
        <v>OK</v>
      </c>
      <c r="O48" s="100" t="str">
        <f t="shared" si="3"/>
        <v>OK</v>
      </c>
      <c r="P48" s="338">
        <f>'t1'!L46</f>
        <v>0</v>
      </c>
      <c r="Q48" s="338">
        <f>'t3'!N46</f>
        <v>0</v>
      </c>
      <c r="R48" s="339">
        <f>'t3'!P46</f>
        <v>0</v>
      </c>
      <c r="S48" s="339">
        <f>'t3'!R46</f>
        <v>0</v>
      </c>
      <c r="T48" s="339">
        <f>'t3'!D46</f>
        <v>0</v>
      </c>
      <c r="U48" s="339">
        <f>'t3'!F46</f>
        <v>0</v>
      </c>
      <c r="V48" s="339">
        <f>'t3'!H46</f>
        <v>0</v>
      </c>
      <c r="W48" s="339">
        <f>'t3'!J46</f>
        <v>0</v>
      </c>
      <c r="X48" s="339">
        <f>'t3'!L46</f>
        <v>0</v>
      </c>
      <c r="Y48" s="339">
        <f t="shared" si="0"/>
        <v>0</v>
      </c>
      <c r="Z48" s="339">
        <f>'t10'!AV46</f>
        <v>0</v>
      </c>
      <c r="AA48" s="339" t="str">
        <f t="shared" si="4"/>
        <v>OK</v>
      </c>
      <c r="AB48" s="178" t="str">
        <f t="shared" si="5"/>
        <v>OK</v>
      </c>
    </row>
    <row r="49" spans="1:28" ht="12.75" customHeight="1">
      <c r="A49" s="125" t="str">
        <f>'t1'!A47</f>
        <v>U.F.P.  GUARDIAMARINA</v>
      </c>
      <c r="B49" s="173" t="str">
        <f>'t1'!B47</f>
        <v>014833</v>
      </c>
      <c r="C49" s="338">
        <f>'t1'!K47</f>
        <v>0</v>
      </c>
      <c r="D49" s="338">
        <f>'t3'!M47</f>
        <v>0</v>
      </c>
      <c r="E49" s="339">
        <f>'t3'!O47</f>
        <v>0</v>
      </c>
      <c r="F49" s="339">
        <f>'t3'!Q47</f>
        <v>0</v>
      </c>
      <c r="G49" s="339">
        <f>'t3'!C47</f>
        <v>0</v>
      </c>
      <c r="H49" s="339">
        <f>'t3'!E47</f>
        <v>0</v>
      </c>
      <c r="I49" s="339">
        <f>'t3'!G47</f>
        <v>0</v>
      </c>
      <c r="J49" s="339">
        <f>'t3'!I47</f>
        <v>0</v>
      </c>
      <c r="K49" s="339">
        <f>'t3'!K47</f>
        <v>0</v>
      </c>
      <c r="L49" s="339">
        <f t="shared" si="1"/>
        <v>0</v>
      </c>
      <c r="M49" s="339">
        <f>'t10'!AU47</f>
        <v>0</v>
      </c>
      <c r="N49" s="339" t="str">
        <f t="shared" si="2"/>
        <v>OK</v>
      </c>
      <c r="O49" s="100" t="str">
        <f t="shared" si="3"/>
        <v>OK</v>
      </c>
      <c r="P49" s="338">
        <f>'t1'!L47</f>
        <v>0</v>
      </c>
      <c r="Q49" s="338">
        <f>'t3'!N47</f>
        <v>0</v>
      </c>
      <c r="R49" s="339">
        <f>'t3'!P47</f>
        <v>0</v>
      </c>
      <c r="S49" s="339">
        <f>'t3'!R47</f>
        <v>0</v>
      </c>
      <c r="T49" s="339">
        <f>'t3'!D47</f>
        <v>0</v>
      </c>
      <c r="U49" s="339">
        <f>'t3'!F47</f>
        <v>0</v>
      </c>
      <c r="V49" s="339">
        <f>'t3'!H47</f>
        <v>0</v>
      </c>
      <c r="W49" s="339">
        <f>'t3'!J47</f>
        <v>0</v>
      </c>
      <c r="X49" s="339">
        <f>'t3'!L47</f>
        <v>0</v>
      </c>
      <c r="Y49" s="339">
        <f t="shared" si="0"/>
        <v>0</v>
      </c>
      <c r="Z49" s="339">
        <f>'t10'!AV47</f>
        <v>0</v>
      </c>
      <c r="AA49" s="339" t="str">
        <f t="shared" si="4"/>
        <v>OK</v>
      </c>
      <c r="AB49" s="178" t="str">
        <f t="shared" si="5"/>
        <v>OK</v>
      </c>
    </row>
    <row r="50" spans="1:28" ht="12.75" customHeight="1">
      <c r="A50" s="125" t="str">
        <f>'t1'!A48</f>
        <v>ALLIEVI</v>
      </c>
      <c r="B50" s="173" t="str">
        <f>'t1'!B48</f>
        <v>000180</v>
      </c>
      <c r="C50" s="338">
        <f>'t1'!K48</f>
        <v>0</v>
      </c>
      <c r="D50" s="338">
        <f>'t3'!M48</f>
        <v>0</v>
      </c>
      <c r="E50" s="339">
        <f>'t3'!O48</f>
        <v>0</v>
      </c>
      <c r="F50" s="339">
        <f>'t3'!Q48</f>
        <v>0</v>
      </c>
      <c r="G50" s="339">
        <f>'t3'!C48</f>
        <v>0</v>
      </c>
      <c r="H50" s="339">
        <f>'t3'!E48</f>
        <v>0</v>
      </c>
      <c r="I50" s="339">
        <f>'t3'!G48</f>
        <v>0</v>
      </c>
      <c r="J50" s="339">
        <f>'t3'!I48</f>
        <v>0</v>
      </c>
      <c r="K50" s="339">
        <f>'t3'!K48</f>
        <v>0</v>
      </c>
      <c r="L50" s="339">
        <f>C50+D50+E50+F50-G50-H50-I50-J50-K50</f>
        <v>0</v>
      </c>
      <c r="M50" s="339">
        <f>'t10'!AU48</f>
        <v>0</v>
      </c>
      <c r="N50" s="339" t="str">
        <f>IF(C50&lt;(G50+H50+I50+J50+K50),"ERRORE","OK")</f>
        <v>OK</v>
      </c>
      <c r="O50" s="100" t="str">
        <f>IF(L50=M50,"OK","ERRORE")</f>
        <v>OK</v>
      </c>
      <c r="P50" s="338">
        <f>'t1'!L48</f>
        <v>0</v>
      </c>
      <c r="Q50" s="338">
        <f>'t3'!N48</f>
        <v>0</v>
      </c>
      <c r="R50" s="339">
        <f>'t3'!P48</f>
        <v>0</v>
      </c>
      <c r="S50" s="339">
        <f>'t3'!R48</f>
        <v>0</v>
      </c>
      <c r="T50" s="339">
        <f>'t3'!D48</f>
        <v>0</v>
      </c>
      <c r="U50" s="339">
        <f>'t3'!F48</f>
        <v>0</v>
      </c>
      <c r="V50" s="339">
        <f>'t3'!H48</f>
        <v>0</v>
      </c>
      <c r="W50" s="339">
        <f>'t3'!J48</f>
        <v>0</v>
      </c>
      <c r="X50" s="339">
        <f>'t3'!L48</f>
        <v>0</v>
      </c>
      <c r="Y50" s="339">
        <f>P50+Q50+R50+S50-T50-U50-V50-W50-X50</f>
        <v>0</v>
      </c>
      <c r="Z50" s="339">
        <f>'t10'!AV48</f>
        <v>0</v>
      </c>
      <c r="AA50" s="339" t="str">
        <f>IF(P50&lt;(T50+U50+V50+W50+X50),"ERRORE","OK")</f>
        <v>OK</v>
      </c>
      <c r="AB50" s="178" t="str">
        <f>IF(Y50=Z50,"OK","ERRORE")</f>
        <v>OK</v>
      </c>
    </row>
    <row r="51" spans="1:28" ht="12.75" customHeight="1">
      <c r="A51" s="125" t="str">
        <f>'t1'!A49</f>
        <v>ALLIEVI SCUOLE MILITARI</v>
      </c>
      <c r="B51" s="173" t="str">
        <f>'t1'!B49</f>
        <v>000SCM</v>
      </c>
      <c r="C51" s="338">
        <f>'t1'!K49</f>
        <v>0</v>
      </c>
      <c r="D51" s="338">
        <f>'t3'!M49</f>
        <v>0</v>
      </c>
      <c r="E51" s="339">
        <f>'t3'!O49</f>
        <v>0</v>
      </c>
      <c r="F51" s="339">
        <f>'t3'!Q49</f>
        <v>0</v>
      </c>
      <c r="G51" s="339">
        <f>'t3'!C49</f>
        <v>0</v>
      </c>
      <c r="H51" s="339">
        <f>'t3'!E49</f>
        <v>0</v>
      </c>
      <c r="I51" s="339">
        <f>'t3'!G49</f>
        <v>0</v>
      </c>
      <c r="J51" s="339">
        <f>'t3'!I49</f>
        <v>0</v>
      </c>
      <c r="K51" s="339">
        <f>'t3'!K49</f>
        <v>0</v>
      </c>
      <c r="L51" s="339">
        <f>C51+D51+E51+F51-G51-H51-I51-J51-K51</f>
        <v>0</v>
      </c>
      <c r="M51" s="339">
        <f>'t10'!AU49</f>
        <v>0</v>
      </c>
      <c r="N51" s="339" t="str">
        <f>IF(C51&lt;(G51+H51+I51+J51+K51),"ERRORE","OK")</f>
        <v>OK</v>
      </c>
      <c r="O51" s="100" t="str">
        <f>IF(L51=M51,"OK","ERRORE")</f>
        <v>OK</v>
      </c>
      <c r="P51" s="338">
        <f>'t1'!L49</f>
        <v>0</v>
      </c>
      <c r="Q51" s="338">
        <f>'t3'!N49</f>
        <v>0</v>
      </c>
      <c r="R51" s="339">
        <f>'t3'!P49</f>
        <v>0</v>
      </c>
      <c r="S51" s="339">
        <f>'t3'!R49</f>
        <v>0</v>
      </c>
      <c r="T51" s="339">
        <f>'t3'!D49</f>
        <v>0</v>
      </c>
      <c r="U51" s="339">
        <f>'t3'!F49</f>
        <v>0</v>
      </c>
      <c r="V51" s="339">
        <f>'t3'!H49</f>
        <v>0</v>
      </c>
      <c r="W51" s="339">
        <f>'t3'!J49</f>
        <v>0</v>
      </c>
      <c r="X51" s="339">
        <f>'t3'!L49</f>
        <v>0</v>
      </c>
      <c r="Y51" s="339">
        <f>P51+Q51+R51+S51-T51-U51-V51-W51-X51</f>
        <v>0</v>
      </c>
      <c r="Z51" s="339">
        <f>'t10'!AV49</f>
        <v>0</v>
      </c>
      <c r="AA51" s="339" t="str">
        <f>IF(P51&lt;(T51+U51+V51+W51+X51),"ERRORE","OK")</f>
        <v>OK</v>
      </c>
      <c r="AB51" s="178" t="str">
        <f>IF(Y51=Z51,"OK","ERRORE")</f>
        <v>OK</v>
      </c>
    </row>
    <row r="52" spans="1:28" ht="15.75" customHeight="1">
      <c r="A52" s="125" t="str">
        <f>'t1'!A50</f>
        <v>TOTALE</v>
      </c>
      <c r="B52" s="163"/>
      <c r="C52" s="338">
        <f aca="true" t="shared" si="6" ref="C52:M52">SUM(C8:C51)</f>
        <v>0</v>
      </c>
      <c r="D52" s="338">
        <f t="shared" si="6"/>
        <v>0</v>
      </c>
      <c r="E52" s="338">
        <f t="shared" si="6"/>
        <v>0</v>
      </c>
      <c r="F52" s="338">
        <f t="shared" si="6"/>
        <v>0</v>
      </c>
      <c r="G52" s="338">
        <f t="shared" si="6"/>
        <v>0</v>
      </c>
      <c r="H52" s="338">
        <f t="shared" si="6"/>
        <v>0</v>
      </c>
      <c r="I52" s="338">
        <f t="shared" si="6"/>
        <v>0</v>
      </c>
      <c r="J52" s="338">
        <f t="shared" si="6"/>
        <v>0</v>
      </c>
      <c r="K52" s="338">
        <f t="shared" si="6"/>
        <v>0</v>
      </c>
      <c r="L52" s="338">
        <f t="shared" si="6"/>
        <v>0</v>
      </c>
      <c r="M52" s="338">
        <f t="shared" si="6"/>
        <v>0</v>
      </c>
      <c r="N52" s="339" t="str">
        <f>IF(C52&lt;(G52+H52+I52+J52+K52),"ERRORE","OK")</f>
        <v>OK</v>
      </c>
      <c r="O52" s="100" t="str">
        <f>IF(L52=M52,"OK","ERRORE")</f>
        <v>OK</v>
      </c>
      <c r="P52" s="338">
        <f aca="true" t="shared" si="7" ref="P52:Z52">SUM(P8:P51)</f>
        <v>0</v>
      </c>
      <c r="Q52" s="338">
        <f t="shared" si="7"/>
        <v>0</v>
      </c>
      <c r="R52" s="338">
        <f t="shared" si="7"/>
        <v>0</v>
      </c>
      <c r="S52" s="338">
        <f t="shared" si="7"/>
        <v>0</v>
      </c>
      <c r="T52" s="338">
        <f t="shared" si="7"/>
        <v>0</v>
      </c>
      <c r="U52" s="338">
        <f t="shared" si="7"/>
        <v>0</v>
      </c>
      <c r="V52" s="338">
        <f t="shared" si="7"/>
        <v>0</v>
      </c>
      <c r="W52" s="338">
        <f t="shared" si="7"/>
        <v>0</v>
      </c>
      <c r="X52" s="338">
        <f t="shared" si="7"/>
        <v>0</v>
      </c>
      <c r="Y52" s="338">
        <f t="shared" si="7"/>
        <v>0</v>
      </c>
      <c r="Z52" s="338">
        <f t="shared" si="7"/>
        <v>0</v>
      </c>
      <c r="AA52" s="339" t="str">
        <f>IF(P52&lt;(T52+U52+V52+W52+X52),"ERRORE","OK")</f>
        <v>OK</v>
      </c>
      <c r="AB52" s="178" t="str">
        <f>IF(Y52=Z52,"OK","ERRORE")</f>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50"/>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57" t="str">
        <f>'t1'!A1</f>
        <v>CAPITANERIE DI PORTO - anno 2018</v>
      </c>
      <c r="B1" s="957"/>
      <c r="C1" s="957"/>
      <c r="D1" s="957"/>
      <c r="E1" s="957"/>
      <c r="F1" s="957"/>
      <c r="G1" s="957"/>
      <c r="H1" s="313"/>
      <c r="I1" s="310"/>
      <c r="K1" s="3"/>
      <c r="M1"/>
    </row>
    <row r="2" spans="2:13" ht="12.75" customHeight="1">
      <c r="B2" s="5"/>
      <c r="C2" s="5"/>
      <c r="D2" s="1040"/>
      <c r="E2" s="1040"/>
      <c r="F2" s="1040"/>
      <c r="G2" s="1040"/>
      <c r="H2" s="1040"/>
      <c r="I2" s="1040"/>
      <c r="J2" s="314"/>
      <c r="K2" s="3"/>
      <c r="M2"/>
    </row>
    <row r="3" spans="1:9" ht="21" customHeight="1">
      <c r="A3" s="183" t="s">
        <v>234</v>
      </c>
      <c r="C3" s="5"/>
      <c r="D3" s="5"/>
      <c r="E3" s="5"/>
      <c r="F3" s="5"/>
      <c r="G3" s="5"/>
      <c r="H3" s="5"/>
      <c r="I3" s="5"/>
    </row>
    <row r="4" spans="1:9" ht="49.5" customHeight="1">
      <c r="A4" s="171" t="s">
        <v>173</v>
      </c>
      <c r="B4" s="171" t="s">
        <v>172</v>
      </c>
      <c r="C4" s="171" t="str">
        <f>"Presenti 31.12 anno precedente (Tab 1)"</f>
        <v>Presenti 31.12 anno precedente (Tab 1)</v>
      </c>
      <c r="D4" s="171" t="s">
        <v>194</v>
      </c>
      <c r="E4" s="171" t="s">
        <v>195</v>
      </c>
      <c r="F4" s="171" t="s">
        <v>196</v>
      </c>
      <c r="G4" s="171" t="s">
        <v>207</v>
      </c>
      <c r="H4" s="171" t="s">
        <v>197</v>
      </c>
      <c r="I4" s="171" t="s">
        <v>167</v>
      </c>
    </row>
    <row r="5" spans="1:9" ht="9.75">
      <c r="A5" s="171"/>
      <c r="B5" s="555"/>
      <c r="C5" s="181" t="s">
        <v>174</v>
      </c>
      <c r="D5" s="181" t="s">
        <v>175</v>
      </c>
      <c r="E5" s="181" t="s">
        <v>176</v>
      </c>
      <c r="F5" s="181" t="s">
        <v>177</v>
      </c>
      <c r="G5" s="181" t="s">
        <v>206</v>
      </c>
      <c r="H5" s="181" t="s">
        <v>198</v>
      </c>
      <c r="I5" s="181" t="s">
        <v>199</v>
      </c>
    </row>
    <row r="6" spans="1:9" ht="12.75" customHeight="1">
      <c r="A6" s="125" t="str">
        <f>'t1'!A6</f>
        <v>AMMIRAGLIO ISPETTORE CAPO</v>
      </c>
      <c r="B6" s="173" t="str">
        <f>'t1'!B6</f>
        <v>0D0330</v>
      </c>
      <c r="C6" s="338">
        <f>'t1'!C6+'t1'!D6</f>
        <v>0</v>
      </c>
      <c r="D6" s="338">
        <f>'t5'!S7+'t5'!T7</f>
        <v>0</v>
      </c>
      <c r="E6" s="339">
        <f>'t6'!W7+'t6'!X7</f>
        <v>0</v>
      </c>
      <c r="F6" s="339">
        <f>'t4'!C50</f>
        <v>0</v>
      </c>
      <c r="G6" s="339">
        <f>C6-D6+E6+F6</f>
        <v>0</v>
      </c>
      <c r="H6" s="339">
        <f>'t4'!AU6</f>
        <v>0</v>
      </c>
      <c r="I6" s="164" t="str">
        <f>IF(H6&lt;=G6,"OK","ERRORE")</f>
        <v>OK</v>
      </c>
    </row>
    <row r="7" spans="1:9" ht="12.75" customHeight="1">
      <c r="A7" s="125" t="str">
        <f>'t1'!A7</f>
        <v>AMMIRAGLIO ISPETTORE</v>
      </c>
      <c r="B7" s="173" t="str">
        <f>'t1'!B7</f>
        <v>0D0329</v>
      </c>
      <c r="C7" s="338">
        <f>'t1'!C7+'t1'!D7</f>
        <v>0</v>
      </c>
      <c r="D7" s="338">
        <f>'t5'!S8+'t5'!T8</f>
        <v>0</v>
      </c>
      <c r="E7" s="339">
        <f>'t6'!W8+'t6'!X8</f>
        <v>0</v>
      </c>
      <c r="F7" s="339">
        <f>'t4'!D50</f>
        <v>0</v>
      </c>
      <c r="G7" s="339">
        <f>C7-D7+E7+F7</f>
        <v>0</v>
      </c>
      <c r="H7" s="339">
        <f>'t4'!AU7</f>
        <v>0</v>
      </c>
      <c r="I7" s="164" t="str">
        <f aca="true" t="shared" si="0" ref="I7:I40">IF(H7&lt;=G7,"OK","ERRORE")</f>
        <v>OK</v>
      </c>
    </row>
    <row r="8" spans="1:9" ht="12.75" customHeight="1">
      <c r="A8" s="125" t="str">
        <f>'t1'!A8</f>
        <v>CONTRAMMIRAGLIO</v>
      </c>
      <c r="B8" s="173" t="str">
        <f>'t1'!B8</f>
        <v>0D0334</v>
      </c>
      <c r="C8" s="338">
        <f>'t1'!C8+'t1'!D8</f>
        <v>0</v>
      </c>
      <c r="D8" s="338">
        <f>'t5'!S9+'t5'!T9</f>
        <v>0</v>
      </c>
      <c r="E8" s="339">
        <f>'t6'!W9+'t6'!X9</f>
        <v>0</v>
      </c>
      <c r="F8" s="339">
        <f>'t4'!E50</f>
        <v>0</v>
      </c>
      <c r="G8" s="339">
        <f aca="true" t="shared" si="1" ref="G8:G47">C8-D8+E8+F8</f>
        <v>0</v>
      </c>
      <c r="H8" s="339">
        <f>'t4'!AU8</f>
        <v>0</v>
      </c>
      <c r="I8" s="164" t="str">
        <f t="shared" si="0"/>
        <v>OK</v>
      </c>
    </row>
    <row r="9" spans="1:9" ht="12.75" customHeight="1">
      <c r="A9" s="125" t="str">
        <f>'t1'!A9</f>
        <v>CAPITANO DI VASCELLO + 23 ANNI</v>
      </c>
      <c r="B9" s="173" t="str">
        <f>'t1'!B9</f>
        <v>0D0562</v>
      </c>
      <c r="C9" s="338">
        <f>'t1'!C9+'t1'!D9</f>
        <v>0</v>
      </c>
      <c r="D9" s="338">
        <f>'t5'!S10+'t5'!T10</f>
        <v>0</v>
      </c>
      <c r="E9" s="339">
        <f>'t6'!W10+'t6'!X10</f>
        <v>0</v>
      </c>
      <c r="F9" s="339">
        <f>'t4'!F50</f>
        <v>0</v>
      </c>
      <c r="G9" s="339">
        <f t="shared" si="1"/>
        <v>0</v>
      </c>
      <c r="H9" s="339">
        <f>'t4'!AU9</f>
        <v>0</v>
      </c>
      <c r="I9" s="164" t="str">
        <f t="shared" si="0"/>
        <v>OK</v>
      </c>
    </row>
    <row r="10" spans="1:9" ht="12.75" customHeight="1">
      <c r="A10" s="125" t="str">
        <f>'t1'!A10</f>
        <v>CAPITANO DI VASCELLO</v>
      </c>
      <c r="B10" s="173" t="str">
        <f>'t1'!B10</f>
        <v>0D0345</v>
      </c>
      <c r="C10" s="338">
        <f>'t1'!C10+'t1'!D10</f>
        <v>0</v>
      </c>
      <c r="D10" s="338">
        <f>'t5'!S11+'t5'!T11</f>
        <v>0</v>
      </c>
      <c r="E10" s="339">
        <f>'t6'!W11+'t6'!X11</f>
        <v>0</v>
      </c>
      <c r="F10" s="339">
        <f>'t4'!G50</f>
        <v>0</v>
      </c>
      <c r="G10" s="339">
        <f t="shared" si="1"/>
        <v>0</v>
      </c>
      <c r="H10" s="339">
        <f>'t4'!AU10</f>
        <v>0</v>
      </c>
      <c r="I10" s="164" t="str">
        <f t="shared" si="0"/>
        <v>OK</v>
      </c>
    </row>
    <row r="11" spans="1:9" ht="12.75" customHeight="1">
      <c r="A11" s="125" t="str">
        <f>'t1'!A11</f>
        <v>CAPITANO DI FREGATA + 23 ANNI</v>
      </c>
      <c r="B11" s="173" t="str">
        <f>'t1'!B11</f>
        <v>0D0563</v>
      </c>
      <c r="C11" s="338">
        <f>'t1'!C11+'t1'!D11</f>
        <v>0</v>
      </c>
      <c r="D11" s="338">
        <f>'t5'!S12+'t5'!T12</f>
        <v>0</v>
      </c>
      <c r="E11" s="339">
        <f>'t6'!W12+'t6'!X12</f>
        <v>0</v>
      </c>
      <c r="F11" s="339">
        <f>'t4'!H50</f>
        <v>0</v>
      </c>
      <c r="G11" s="339">
        <f t="shared" si="1"/>
        <v>0</v>
      </c>
      <c r="H11" s="339">
        <f>'t4'!AU11</f>
        <v>0</v>
      </c>
      <c r="I11" s="164" t="str">
        <f t="shared" si="0"/>
        <v>OK</v>
      </c>
    </row>
    <row r="12" spans="1:9" ht="12.75" customHeight="1">
      <c r="A12" s="125" t="str">
        <f>'t1'!A12</f>
        <v>CAPITANO DI FREGATA + 18 ANNI</v>
      </c>
      <c r="B12" s="173" t="str">
        <f>'t1'!B12</f>
        <v>0D0956</v>
      </c>
      <c r="C12" s="338">
        <f>'t1'!C12+'t1'!D12</f>
        <v>0</v>
      </c>
      <c r="D12" s="338">
        <f>'t5'!S13+'t5'!T13</f>
        <v>0</v>
      </c>
      <c r="E12" s="339">
        <f>'t6'!W13+'t6'!X13</f>
        <v>0</v>
      </c>
      <c r="F12" s="339">
        <f>'t4'!I50</f>
        <v>0</v>
      </c>
      <c r="G12" s="339">
        <f t="shared" si="1"/>
        <v>0</v>
      </c>
      <c r="H12" s="339">
        <f>'t4'!AU12</f>
        <v>0</v>
      </c>
      <c r="I12" s="164" t="str">
        <f t="shared" si="0"/>
        <v>OK</v>
      </c>
    </row>
    <row r="13" spans="1:9" ht="12.75" customHeight="1">
      <c r="A13" s="125" t="str">
        <f>'t1'!A13</f>
        <v>CAPITANO DI FREGATA + 13 ANNI</v>
      </c>
      <c r="B13" s="173" t="str">
        <f>'t1'!B13</f>
        <v>0D0564</v>
      </c>
      <c r="C13" s="338">
        <f>'t1'!C13+'t1'!D13</f>
        <v>0</v>
      </c>
      <c r="D13" s="338">
        <f>'t5'!S14+'t5'!T14</f>
        <v>0</v>
      </c>
      <c r="E13" s="339">
        <f>'t6'!W14+'t6'!X14</f>
        <v>0</v>
      </c>
      <c r="F13" s="339">
        <f>'t4'!J50</f>
        <v>0</v>
      </c>
      <c r="G13" s="339">
        <f t="shared" si="1"/>
        <v>0</v>
      </c>
      <c r="H13" s="339">
        <f>'t4'!AU13</f>
        <v>0</v>
      </c>
      <c r="I13" s="164" t="str">
        <f t="shared" si="0"/>
        <v>OK</v>
      </c>
    </row>
    <row r="14" spans="1:9" ht="12.75" customHeight="1">
      <c r="A14" s="125" t="str">
        <f>'t1'!A14</f>
        <v>CAPITANO DI CORVETTA + 23 ANNI</v>
      </c>
      <c r="B14" s="173" t="str">
        <f>'t1'!B14</f>
        <v>0D0566</v>
      </c>
      <c r="C14" s="338">
        <f>'t1'!C14+'t1'!D14</f>
        <v>0</v>
      </c>
      <c r="D14" s="338">
        <f>'t5'!S15+'t5'!T15</f>
        <v>0</v>
      </c>
      <c r="E14" s="339">
        <f>'t6'!W15+'t6'!X15</f>
        <v>0</v>
      </c>
      <c r="F14" s="339">
        <f>'t4'!K50</f>
        <v>0</v>
      </c>
      <c r="G14" s="339">
        <f t="shared" si="1"/>
        <v>0</v>
      </c>
      <c r="H14" s="339">
        <f>'t4'!AU14</f>
        <v>0</v>
      </c>
      <c r="I14" s="164" t="str">
        <f t="shared" si="0"/>
        <v>OK</v>
      </c>
    </row>
    <row r="15" spans="1:9" ht="12.75" customHeight="1">
      <c r="A15" s="125" t="str">
        <f>'t1'!A15</f>
        <v>CAPITANO DI CORVETTA + 13 ANNI</v>
      </c>
      <c r="B15" s="173" t="str">
        <f>'t1'!B15</f>
        <v>0D0567</v>
      </c>
      <c r="C15" s="338">
        <f>'t1'!C15+'t1'!D15</f>
        <v>0</v>
      </c>
      <c r="D15" s="338">
        <f>'t5'!S16+'t5'!T16</f>
        <v>0</v>
      </c>
      <c r="E15" s="339">
        <f>'t6'!W16+'t6'!X16</f>
        <v>0</v>
      </c>
      <c r="F15" s="339">
        <f>'t4'!L50</f>
        <v>0</v>
      </c>
      <c r="G15" s="339">
        <f t="shared" si="1"/>
        <v>0</v>
      </c>
      <c r="H15" s="339">
        <f>'t4'!AU15</f>
        <v>0</v>
      </c>
      <c r="I15" s="164" t="str">
        <f t="shared" si="0"/>
        <v>OK</v>
      </c>
    </row>
    <row r="16" spans="1:9" ht="12.75" customHeight="1">
      <c r="A16" s="125" t="str">
        <f>'t1'!A16</f>
        <v>CAPITANO DI FREGATA</v>
      </c>
      <c r="B16" s="173" t="str">
        <f>'t1'!B16</f>
        <v>019343</v>
      </c>
      <c r="C16" s="338">
        <f>'t1'!C16+'t1'!D16</f>
        <v>0</v>
      </c>
      <c r="D16" s="338">
        <f>'t5'!S17+'t5'!T17</f>
        <v>0</v>
      </c>
      <c r="E16" s="339">
        <f>'t6'!W17+'t6'!X17</f>
        <v>0</v>
      </c>
      <c r="F16" s="339">
        <f>'t4'!M50</f>
        <v>0</v>
      </c>
      <c r="G16" s="339">
        <f t="shared" si="1"/>
        <v>0</v>
      </c>
      <c r="H16" s="339">
        <f>'t4'!AU16</f>
        <v>0</v>
      </c>
      <c r="I16" s="164" t="str">
        <f t="shared" si="0"/>
        <v>OK</v>
      </c>
    </row>
    <row r="17" spans="1:9" ht="12.75" customHeight="1">
      <c r="A17" s="125" t="str">
        <f>'t1'!A17</f>
        <v>CAPITANO DI CORVETTA  CON 3 ANNI NEL GRADO</v>
      </c>
      <c r="B17" s="173" t="str">
        <f>'t1'!B17</f>
        <v>0D0957</v>
      </c>
      <c r="C17" s="338">
        <f>'t1'!C17+'t1'!D17</f>
        <v>0</v>
      </c>
      <c r="D17" s="338">
        <f>'t5'!S18+'t5'!T18</f>
        <v>0</v>
      </c>
      <c r="E17" s="339">
        <f>'t6'!W18+'t6'!X18</f>
        <v>0</v>
      </c>
      <c r="F17" s="339">
        <f>'t4'!N50</f>
        <v>0</v>
      </c>
      <c r="G17" s="339">
        <f t="shared" si="1"/>
        <v>0</v>
      </c>
      <c r="H17" s="339">
        <f>'t4'!AU17</f>
        <v>0</v>
      </c>
      <c r="I17" s="164" t="str">
        <f t="shared" si="0"/>
        <v>OK</v>
      </c>
    </row>
    <row r="18" spans="1:9" ht="12.75" customHeight="1">
      <c r="A18" s="125" t="str">
        <f>'t1'!A18</f>
        <v>CAPITANO DI CORVETTA</v>
      </c>
      <c r="B18" s="173" t="str">
        <f>'t1'!B18</f>
        <v>019341</v>
      </c>
      <c r="C18" s="338">
        <f>'t1'!C18+'t1'!D18</f>
        <v>0</v>
      </c>
      <c r="D18" s="338">
        <f>'t5'!S19+'t5'!T19</f>
        <v>0</v>
      </c>
      <c r="E18" s="339">
        <f>'t6'!W19+'t6'!X19</f>
        <v>0</v>
      </c>
      <c r="F18" s="339">
        <f>'t4'!O50</f>
        <v>0</v>
      </c>
      <c r="G18" s="339">
        <f t="shared" si="1"/>
        <v>0</v>
      </c>
      <c r="H18" s="339">
        <f>'t4'!AU18</f>
        <v>0</v>
      </c>
      <c r="I18" s="164" t="str">
        <f t="shared" si="0"/>
        <v>OK</v>
      </c>
    </row>
    <row r="19" spans="1:9" ht="12.75" customHeight="1">
      <c r="A19" s="125" t="str">
        <f>'t1'!A19</f>
        <v>TENENTE DI VASCELLO + 10 ANNI</v>
      </c>
      <c r="B19" s="173" t="str">
        <f>'t1'!B19</f>
        <v>018958</v>
      </c>
      <c r="C19" s="338">
        <f>'t1'!C19+'t1'!D19</f>
        <v>0</v>
      </c>
      <c r="D19" s="338">
        <f>'t5'!S20+'t5'!T20</f>
        <v>0</v>
      </c>
      <c r="E19" s="339">
        <f>'t6'!W20+'t6'!X20</f>
        <v>0</v>
      </c>
      <c r="F19" s="339">
        <f>'t4'!P50</f>
        <v>0</v>
      </c>
      <c r="G19" s="339">
        <f t="shared" si="1"/>
        <v>0</v>
      </c>
      <c r="H19" s="339">
        <f>'t4'!AU19</f>
        <v>0</v>
      </c>
      <c r="I19" s="164" t="str">
        <f t="shared" si="0"/>
        <v>OK</v>
      </c>
    </row>
    <row r="20" spans="1:9" ht="12.75" customHeight="1">
      <c r="A20" s="125" t="str">
        <f>'t1'!A20</f>
        <v>TENENTE DI VASCELLO</v>
      </c>
      <c r="B20" s="173" t="str">
        <f>'t1'!B20</f>
        <v>018354</v>
      </c>
      <c r="C20" s="338">
        <f>'t1'!C20+'t1'!D20</f>
        <v>0</v>
      </c>
      <c r="D20" s="338">
        <f>'t5'!S21+'t5'!T21</f>
        <v>0</v>
      </c>
      <c r="E20" s="339">
        <f>'t6'!W21+'t6'!X21</f>
        <v>0</v>
      </c>
      <c r="F20" s="339">
        <f>'t4'!Q50</f>
        <v>0</v>
      </c>
      <c r="G20" s="339">
        <f t="shared" si="1"/>
        <v>0</v>
      </c>
      <c r="H20" s="339">
        <f>'t4'!AU20</f>
        <v>0</v>
      </c>
      <c r="I20" s="164" t="str">
        <f t="shared" si="0"/>
        <v>OK</v>
      </c>
    </row>
    <row r="21" spans="1:9" ht="12.75" customHeight="1">
      <c r="A21" s="125" t="str">
        <f>'t1'!A21</f>
        <v>SOTTOTENENTE DI VASCELLO</v>
      </c>
      <c r="B21" s="173" t="str">
        <f>'t1'!B21</f>
        <v>018338</v>
      </c>
      <c r="C21" s="338">
        <f>'t1'!C21+'t1'!D21</f>
        <v>0</v>
      </c>
      <c r="D21" s="338">
        <f>'t5'!S22+'t5'!T22</f>
        <v>0</v>
      </c>
      <c r="E21" s="339">
        <f>'t6'!W22+'t6'!X22</f>
        <v>0</v>
      </c>
      <c r="F21" s="339">
        <f>'t4'!R50</f>
        <v>0</v>
      </c>
      <c r="G21" s="339">
        <f t="shared" si="1"/>
        <v>0</v>
      </c>
      <c r="H21" s="339">
        <f>'t4'!AU21</f>
        <v>0</v>
      </c>
      <c r="I21" s="164" t="str">
        <f t="shared" si="0"/>
        <v>OK</v>
      </c>
    </row>
    <row r="22" spans="1:9" ht="12.75" customHeight="1">
      <c r="A22" s="125" t="str">
        <f>'t1'!A22</f>
        <v>GUARDIAMARINA</v>
      </c>
      <c r="B22" s="173" t="str">
        <f>'t1'!B22</f>
        <v>017335</v>
      </c>
      <c r="C22" s="338">
        <f>'t1'!C22+'t1'!D22</f>
        <v>0</v>
      </c>
      <c r="D22" s="338">
        <f>'t5'!S23+'t5'!T23</f>
        <v>0</v>
      </c>
      <c r="E22" s="339">
        <f>'t6'!W23+'t6'!X23</f>
        <v>0</v>
      </c>
      <c r="F22" s="339">
        <f>'t4'!S50</f>
        <v>0</v>
      </c>
      <c r="G22" s="339">
        <f t="shared" si="1"/>
        <v>0</v>
      </c>
      <c r="H22" s="339">
        <f>'t4'!AU22</f>
        <v>0</v>
      </c>
      <c r="I22" s="164" t="str">
        <f t="shared" si="0"/>
        <v>OK</v>
      </c>
    </row>
    <row r="23" spans="1:9" ht="12.75" customHeight="1">
      <c r="A23" s="125" t="str">
        <f>'t1'!A23</f>
        <v>PRIMO LUOGOTENENTE</v>
      </c>
      <c r="B23" s="173" t="str">
        <f>'t1'!B23</f>
        <v>017938</v>
      </c>
      <c r="C23" s="338">
        <f>'t1'!C23+'t1'!D23</f>
        <v>0</v>
      </c>
      <c r="D23" s="338">
        <f>'t5'!S24+'t5'!T24</f>
        <v>0</v>
      </c>
      <c r="E23" s="339">
        <f>'t6'!W24+'t6'!X24</f>
        <v>0</v>
      </c>
      <c r="F23" s="339">
        <f>'t4'!T50</f>
        <v>0</v>
      </c>
      <c r="G23" s="339">
        <f t="shared" si="1"/>
        <v>0</v>
      </c>
      <c r="H23" s="339">
        <f>'t4'!AU23</f>
        <v>0</v>
      </c>
      <c r="I23" s="164" t="str">
        <f t="shared" si="0"/>
        <v>OK</v>
      </c>
    </row>
    <row r="24" spans="1:9" ht="12.75" customHeight="1">
      <c r="A24" s="125" t="str">
        <f>'t1'!A24</f>
        <v>LUOGOTENENTE</v>
      </c>
      <c r="B24" s="173" t="str">
        <f>'t1'!B24</f>
        <v>017830</v>
      </c>
      <c r="C24" s="338">
        <f>'t1'!C24+'t1'!D24</f>
        <v>0</v>
      </c>
      <c r="D24" s="338">
        <f>'t5'!S25+'t5'!T25</f>
        <v>0</v>
      </c>
      <c r="E24" s="339">
        <f>'t6'!W25+'t6'!X25</f>
        <v>0</v>
      </c>
      <c r="F24" s="339">
        <f>'t4'!U50</f>
        <v>0</v>
      </c>
      <c r="G24" s="339">
        <f t="shared" si="1"/>
        <v>0</v>
      </c>
      <c r="H24" s="339">
        <f>'t4'!AU24</f>
        <v>0</v>
      </c>
      <c r="I24" s="164" t="str">
        <f t="shared" si="0"/>
        <v>OK</v>
      </c>
    </row>
    <row r="25" spans="1:9" ht="12.75" customHeight="1">
      <c r="A25" s="125" t="str">
        <f>'t1'!A25</f>
        <v>PRIMO MARESCIALLO CON 8 ANNI NEL GRADO</v>
      </c>
      <c r="B25" s="173" t="str">
        <f>'t1'!B25</f>
        <v>017834</v>
      </c>
      <c r="C25" s="338">
        <f>'t1'!C25+'t1'!D25</f>
        <v>0</v>
      </c>
      <c r="D25" s="338">
        <f>'t5'!S26+'t5'!T26</f>
        <v>0</v>
      </c>
      <c r="E25" s="339">
        <f>'t6'!W26+'t6'!X26</f>
        <v>0</v>
      </c>
      <c r="F25" s="339">
        <f>'t4'!V50</f>
        <v>0</v>
      </c>
      <c r="G25" s="339">
        <f t="shared" si="1"/>
        <v>0</v>
      </c>
      <c r="H25" s="339">
        <f>'t4'!AU25</f>
        <v>0</v>
      </c>
      <c r="I25" s="164" t="str">
        <f t="shared" si="0"/>
        <v>OK</v>
      </c>
    </row>
    <row r="26" spans="1:9" ht="12.75" customHeight="1">
      <c r="A26" s="125" t="str">
        <f>'t1'!A26</f>
        <v>PRIMO MARESCIALLO</v>
      </c>
      <c r="B26" s="173" t="str">
        <f>'t1'!B26</f>
        <v>017556</v>
      </c>
      <c r="C26" s="338">
        <f>'t1'!C26+'t1'!D26</f>
        <v>0</v>
      </c>
      <c r="D26" s="338">
        <f>'t5'!S27+'t5'!T27</f>
        <v>0</v>
      </c>
      <c r="E26" s="339">
        <f>'t6'!W27+'t6'!X27</f>
        <v>0</v>
      </c>
      <c r="F26" s="339">
        <f>'t4'!W50</f>
        <v>0</v>
      </c>
      <c r="G26" s="339">
        <f t="shared" si="1"/>
        <v>0</v>
      </c>
      <c r="H26" s="339">
        <f>'t4'!AU26</f>
        <v>0</v>
      </c>
      <c r="I26" s="164" t="str">
        <f t="shared" si="0"/>
        <v>OK</v>
      </c>
    </row>
    <row r="27" spans="1:9" ht="12.75" customHeight="1">
      <c r="A27" s="125" t="str">
        <f>'t1'!A27</f>
        <v>CAPO DI I CLASSE CON 10 ANNI</v>
      </c>
      <c r="B27" s="173" t="str">
        <f>'t1'!B27</f>
        <v>016C10</v>
      </c>
      <c r="C27" s="338">
        <f>'t1'!C27+'t1'!D27</f>
        <v>0</v>
      </c>
      <c r="D27" s="338">
        <f>'t5'!S28+'t5'!T28</f>
        <v>0</v>
      </c>
      <c r="E27" s="339">
        <f>'t6'!W28+'t6'!X28</f>
        <v>0</v>
      </c>
      <c r="F27" s="339">
        <f>'t4'!X50</f>
        <v>0</v>
      </c>
      <c r="G27" s="339">
        <f t="shared" si="1"/>
        <v>0</v>
      </c>
      <c r="H27" s="339">
        <f>'t4'!AU27</f>
        <v>0</v>
      </c>
      <c r="I27" s="164" t="str">
        <f t="shared" si="0"/>
        <v>OK</v>
      </c>
    </row>
    <row r="28" spans="1:9" ht="12.75" customHeight="1">
      <c r="A28" s="125" t="str">
        <f>'t1'!A28</f>
        <v>CAPO DI I CLASSE</v>
      </c>
      <c r="B28" s="173" t="str">
        <f>'t1'!B28</f>
        <v>016332</v>
      </c>
      <c r="C28" s="338">
        <f>'t1'!C28+'t1'!D28</f>
        <v>0</v>
      </c>
      <c r="D28" s="338">
        <f>'t5'!S29+'t5'!T29</f>
        <v>0</v>
      </c>
      <c r="E28" s="339">
        <f>'t6'!W29+'t6'!X29</f>
        <v>0</v>
      </c>
      <c r="F28" s="339">
        <f>'t4'!Y50</f>
        <v>0</v>
      </c>
      <c r="G28" s="339">
        <f t="shared" si="1"/>
        <v>0</v>
      </c>
      <c r="H28" s="339">
        <f>'t4'!AU28</f>
        <v>0</v>
      </c>
      <c r="I28" s="164" t="str">
        <f t="shared" si="0"/>
        <v>OK</v>
      </c>
    </row>
    <row r="29" spans="1:9" ht="12.75" customHeight="1">
      <c r="A29" s="125" t="str">
        <f>'t1'!A29</f>
        <v>CAPO DI II CLASSE</v>
      </c>
      <c r="B29" s="173" t="str">
        <f>'t1'!B29</f>
        <v>015347</v>
      </c>
      <c r="C29" s="338">
        <f>'t1'!C29+'t1'!D29</f>
        <v>0</v>
      </c>
      <c r="D29" s="338">
        <f>'t5'!S30+'t5'!T30</f>
        <v>0</v>
      </c>
      <c r="E29" s="339">
        <f>'t6'!W30+'t6'!X30</f>
        <v>0</v>
      </c>
      <c r="F29" s="339">
        <f>'t4'!Z50</f>
        <v>0</v>
      </c>
      <c r="G29" s="339">
        <f t="shared" si="1"/>
        <v>0</v>
      </c>
      <c r="H29" s="339">
        <f>'t4'!AU29</f>
        <v>0</v>
      </c>
      <c r="I29" s="164" t="str">
        <f t="shared" si="0"/>
        <v>OK</v>
      </c>
    </row>
    <row r="30" spans="1:9" ht="12.75" customHeight="1">
      <c r="A30" s="125" t="str">
        <f>'t1'!A30</f>
        <v>CAPO DI III CLASSE</v>
      </c>
      <c r="B30" s="173" t="str">
        <f>'t1'!B30</f>
        <v>014333</v>
      </c>
      <c r="C30" s="338">
        <f>'t1'!C30+'t1'!D30</f>
        <v>0</v>
      </c>
      <c r="D30" s="338">
        <f>'t5'!S31+'t5'!T31</f>
        <v>0</v>
      </c>
      <c r="E30" s="339">
        <f>'t6'!W31+'t6'!X31</f>
        <v>0</v>
      </c>
      <c r="F30" s="339">
        <f>'t4'!AA50</f>
        <v>0</v>
      </c>
      <c r="G30" s="339">
        <f t="shared" si="1"/>
        <v>0</v>
      </c>
      <c r="H30" s="339">
        <f>'t4'!AU30</f>
        <v>0</v>
      </c>
      <c r="I30" s="164" t="str">
        <f t="shared" si="0"/>
        <v>OK</v>
      </c>
    </row>
    <row r="31" spans="1:9" ht="12.75" customHeight="1">
      <c r="A31" s="125" t="str">
        <f>'t1'!A31</f>
        <v>SECONDO CAPO SCELTO QUALIFICA SPECIALE</v>
      </c>
      <c r="B31" s="173" t="str">
        <f>'t1'!B31</f>
        <v>015959</v>
      </c>
      <c r="C31" s="338">
        <f>'t1'!C31+'t1'!D31</f>
        <v>0</v>
      </c>
      <c r="D31" s="338">
        <f>'t5'!S32+'t5'!T32</f>
        <v>0</v>
      </c>
      <c r="E31" s="339">
        <f>'t6'!W32+'t6'!X32</f>
        <v>0</v>
      </c>
      <c r="F31" s="339">
        <f>'t4'!AB50</f>
        <v>0</v>
      </c>
      <c r="G31" s="339">
        <f t="shared" si="1"/>
        <v>0</v>
      </c>
      <c r="H31" s="339">
        <f>'t4'!AU31</f>
        <v>0</v>
      </c>
      <c r="I31" s="164" t="str">
        <f t="shared" si="0"/>
        <v>OK</v>
      </c>
    </row>
    <row r="32" spans="1:9" ht="12.75" customHeight="1">
      <c r="A32" s="125" t="str">
        <f>'t1'!A32</f>
        <v>SECONDO CAPO SCELTO CON 4 ANNI NEL GRADO</v>
      </c>
      <c r="B32" s="173" t="str">
        <f>'t1'!B32</f>
        <v>013960</v>
      </c>
      <c r="C32" s="338">
        <f>'t1'!C32+'t1'!D32</f>
        <v>0</v>
      </c>
      <c r="D32" s="338">
        <f>'t5'!S33+'t5'!T33</f>
        <v>0</v>
      </c>
      <c r="E32" s="339">
        <f>'t6'!W33+'t6'!X33</f>
        <v>0</v>
      </c>
      <c r="F32" s="339">
        <f>'t4'!AC50</f>
        <v>0</v>
      </c>
      <c r="G32" s="339">
        <f t="shared" si="1"/>
        <v>0</v>
      </c>
      <c r="H32" s="339">
        <f>'t4'!AU32</f>
        <v>0</v>
      </c>
      <c r="I32" s="164" t="str">
        <f t="shared" si="0"/>
        <v>OK</v>
      </c>
    </row>
    <row r="33" spans="1:9" ht="12.75" customHeight="1">
      <c r="A33" s="125" t="str">
        <f>'t1'!A33</f>
        <v>SECONDO CAPO SCELTO</v>
      </c>
      <c r="B33" s="173" t="str">
        <f>'t1'!B33</f>
        <v>015350</v>
      </c>
      <c r="C33" s="338">
        <f>'t1'!C33+'t1'!D33</f>
        <v>0</v>
      </c>
      <c r="D33" s="338">
        <f>'t5'!S34+'t5'!T34</f>
        <v>0</v>
      </c>
      <c r="E33" s="339">
        <f>'t6'!W34+'t6'!X34</f>
        <v>0</v>
      </c>
      <c r="F33" s="339">
        <f>'t4'!AD50</f>
        <v>0</v>
      </c>
      <c r="G33" s="339">
        <f t="shared" si="1"/>
        <v>0</v>
      </c>
      <c r="H33" s="339">
        <f>'t4'!AU33</f>
        <v>0</v>
      </c>
      <c r="I33" s="164" t="str">
        <f t="shared" si="0"/>
        <v>OK</v>
      </c>
    </row>
    <row r="34" spans="1:9" ht="12.75" customHeight="1">
      <c r="A34" s="125" t="str">
        <f>'t1'!A34</f>
        <v>SECONDO CAPO</v>
      </c>
      <c r="B34" s="173" t="str">
        <f>'t1'!B34</f>
        <v>014349</v>
      </c>
      <c r="C34" s="338">
        <f>'t1'!C34+'t1'!D34</f>
        <v>0</v>
      </c>
      <c r="D34" s="338">
        <f>'t5'!S35+'t5'!T35</f>
        <v>0</v>
      </c>
      <c r="E34" s="339">
        <f>'t6'!W35+'t6'!X35</f>
        <v>0</v>
      </c>
      <c r="F34" s="339">
        <f>'t4'!AE50</f>
        <v>0</v>
      </c>
      <c r="G34" s="339">
        <f t="shared" si="1"/>
        <v>0</v>
      </c>
      <c r="H34" s="339">
        <f>'t4'!AU34</f>
        <v>0</v>
      </c>
      <c r="I34" s="164" t="str">
        <f t="shared" si="0"/>
        <v>OK</v>
      </c>
    </row>
    <row r="35" spans="1:9" ht="12.75" customHeight="1">
      <c r="A35" s="125" t="str">
        <f>'t1'!A35</f>
        <v>SERGENTE</v>
      </c>
      <c r="B35" s="173" t="str">
        <f>'t1'!B35</f>
        <v>014308</v>
      </c>
      <c r="C35" s="338">
        <f>'t1'!C35+'t1'!D35</f>
        <v>0</v>
      </c>
      <c r="D35" s="338">
        <f>'t5'!S36+'t5'!T36</f>
        <v>0</v>
      </c>
      <c r="E35" s="339">
        <f>'t6'!W36+'t6'!X36</f>
        <v>0</v>
      </c>
      <c r="F35" s="339">
        <f>'t4'!AF50</f>
        <v>0</v>
      </c>
      <c r="G35" s="339">
        <f t="shared" si="1"/>
        <v>0</v>
      </c>
      <c r="H35" s="339">
        <f>'t4'!AU35</f>
        <v>0</v>
      </c>
      <c r="I35" s="164" t="str">
        <f t="shared" si="0"/>
        <v>OK</v>
      </c>
    </row>
    <row r="36" spans="1:9" ht="12.75" customHeight="1">
      <c r="A36" s="125" t="str">
        <f>'t1'!A36</f>
        <v>SOTTOCAPO DI 1^ CLASSE SCELTO QUALIFICA SPECIALE</v>
      </c>
      <c r="B36" s="173" t="str">
        <f>'t1'!B36</f>
        <v>013961</v>
      </c>
      <c r="C36" s="338">
        <f>'t1'!C36+'t1'!D36</f>
        <v>0</v>
      </c>
      <c r="D36" s="338">
        <f>'t5'!S37+'t5'!T37</f>
        <v>0</v>
      </c>
      <c r="E36" s="339">
        <f>'t6'!W37+'t6'!X37</f>
        <v>0</v>
      </c>
      <c r="F36" s="339">
        <f>'t4'!AG50</f>
        <v>0</v>
      </c>
      <c r="G36" s="339">
        <f t="shared" si="1"/>
        <v>0</v>
      </c>
      <c r="H36" s="339">
        <f>'t4'!AU36</f>
        <v>0</v>
      </c>
      <c r="I36" s="164" t="str">
        <f t="shared" si="0"/>
        <v>OK</v>
      </c>
    </row>
    <row r="37" spans="1:9" ht="12.75" customHeight="1">
      <c r="A37" s="125" t="str">
        <f>'t1'!A37</f>
        <v>SOTTOCAPO DI 1^ CLASSE SCELTO CON 5 ANNI NEL GRADO</v>
      </c>
      <c r="B37" s="173" t="str">
        <f>'t1'!B37</f>
        <v>013962</v>
      </c>
      <c r="C37" s="338">
        <f>'t1'!C37+'t1'!D37</f>
        <v>0</v>
      </c>
      <c r="D37" s="338">
        <f>'t5'!S38+'t5'!T38</f>
        <v>0</v>
      </c>
      <c r="E37" s="339">
        <f>'t6'!W38+'t6'!X38</f>
        <v>0</v>
      </c>
      <c r="F37" s="339">
        <f>'t4'!AH50</f>
        <v>0</v>
      </c>
      <c r="G37" s="339">
        <f t="shared" si="1"/>
        <v>0</v>
      </c>
      <c r="H37" s="339">
        <f>'t4'!AU37</f>
        <v>0</v>
      </c>
      <c r="I37" s="164" t="str">
        <f t="shared" si="0"/>
        <v>OK</v>
      </c>
    </row>
    <row r="38" spans="1:9" ht="12.75" customHeight="1">
      <c r="A38" s="125" t="str">
        <f>'t1'!A38</f>
        <v>SOTTOCAPO DI I CLASSE SCELTO</v>
      </c>
      <c r="B38" s="173" t="str">
        <f>'t1'!B38</f>
        <v>013337</v>
      </c>
      <c r="C38" s="338">
        <f>'t1'!C38+'t1'!D38</f>
        <v>0</v>
      </c>
      <c r="D38" s="338">
        <f>'t5'!S39+'t5'!T39</f>
        <v>0</v>
      </c>
      <c r="E38" s="339">
        <f>'t6'!W39+'t6'!X39</f>
        <v>0</v>
      </c>
      <c r="F38" s="339">
        <f>'t4'!AI50</f>
        <v>0</v>
      </c>
      <c r="G38" s="339">
        <f t="shared" si="1"/>
        <v>0</v>
      </c>
      <c r="H38" s="339">
        <f>'t4'!AU38</f>
        <v>0</v>
      </c>
      <c r="I38" s="164" t="str">
        <f t="shared" si="0"/>
        <v>OK</v>
      </c>
    </row>
    <row r="39" spans="1:9" ht="12.75" customHeight="1">
      <c r="A39" s="125" t="str">
        <f>'t1'!A39</f>
        <v>SOTTOCAPO DI I CLASSE</v>
      </c>
      <c r="B39" s="173" t="str">
        <f>'t1'!B39</f>
        <v>013351</v>
      </c>
      <c r="C39" s="338">
        <f>'t1'!C39+'t1'!D39</f>
        <v>0</v>
      </c>
      <c r="D39" s="338">
        <f>'t5'!S40+'t5'!T40</f>
        <v>0</v>
      </c>
      <c r="E39" s="339">
        <f>'t6'!W40+'t6'!X40</f>
        <v>0</v>
      </c>
      <c r="F39" s="339">
        <f>'t4'!AJ50</f>
        <v>0</v>
      </c>
      <c r="G39" s="339">
        <f t="shared" si="1"/>
        <v>0</v>
      </c>
      <c r="H39" s="339">
        <f>'t4'!AU39</f>
        <v>0</v>
      </c>
      <c r="I39" s="164" t="str">
        <f t="shared" si="0"/>
        <v>OK</v>
      </c>
    </row>
    <row r="40" spans="1:9" ht="12.75" customHeight="1">
      <c r="A40" s="125" t="str">
        <f>'t1'!A40</f>
        <v>SOTTOCAPO DI II CLASSE</v>
      </c>
      <c r="B40" s="173" t="str">
        <f>'t1'!B40</f>
        <v>013352</v>
      </c>
      <c r="C40" s="338">
        <f>'t1'!C40+'t1'!D40</f>
        <v>0</v>
      </c>
      <c r="D40" s="338">
        <f>'t5'!S41+'t5'!T41</f>
        <v>0</v>
      </c>
      <c r="E40" s="339">
        <f>'t6'!W41+'t6'!X41</f>
        <v>0</v>
      </c>
      <c r="F40" s="339">
        <f>'t4'!AK50</f>
        <v>0</v>
      </c>
      <c r="G40" s="339">
        <f t="shared" si="1"/>
        <v>0</v>
      </c>
      <c r="H40" s="339">
        <f>'t4'!AU40</f>
        <v>0</v>
      </c>
      <c r="I40" s="164" t="str">
        <f t="shared" si="0"/>
        <v>OK</v>
      </c>
    </row>
    <row r="41" spans="1:9" ht="12.75" customHeight="1">
      <c r="A41" s="125" t="str">
        <f>'t1'!A41</f>
        <v>SOTTOCAPO DI III CLASSE</v>
      </c>
      <c r="B41" s="173" t="str">
        <f>'t1'!B41</f>
        <v>013353</v>
      </c>
      <c r="C41" s="338">
        <f>'t1'!C41+'t1'!D41</f>
        <v>0</v>
      </c>
      <c r="D41" s="338">
        <f>'t5'!S42+'t5'!T42</f>
        <v>0</v>
      </c>
      <c r="E41" s="339">
        <f>'t6'!W42+'t6'!X42</f>
        <v>0</v>
      </c>
      <c r="F41" s="339">
        <f>'t4'!AL50</f>
        <v>0</v>
      </c>
      <c r="G41" s="339">
        <f t="shared" si="1"/>
        <v>0</v>
      </c>
      <c r="H41" s="339">
        <f>'t4'!AU41</f>
        <v>0</v>
      </c>
      <c r="I41" s="164" t="str">
        <f aca="true" t="shared" si="2" ref="I41:I47">IF(H41&lt;=G41,"OK","ERRORE")</f>
        <v>OK</v>
      </c>
    </row>
    <row r="42" spans="1:9" ht="12.75" customHeight="1">
      <c r="A42" s="125" t="str">
        <f>'t1'!A42</f>
        <v>SOTTOCAPO  III CLASSE (VFP4 FERMA BIENNALE)</v>
      </c>
      <c r="B42" s="173" t="str">
        <f>'t1'!B42</f>
        <v>013963</v>
      </c>
      <c r="C42" s="338">
        <f>'t1'!C42+'t1'!D42</f>
        <v>0</v>
      </c>
      <c r="D42" s="338">
        <f>'t5'!S43+'t5'!T43</f>
        <v>0</v>
      </c>
      <c r="E42" s="339">
        <f>'t6'!W43+'t6'!X43</f>
        <v>0</v>
      </c>
      <c r="F42" s="339">
        <f>'t4'!AM50</f>
        <v>0</v>
      </c>
      <c r="G42" s="339">
        <f t="shared" si="1"/>
        <v>0</v>
      </c>
      <c r="H42" s="339">
        <f>'t4'!AU42</f>
        <v>0</v>
      </c>
      <c r="I42" s="164" t="str">
        <f t="shared" si="2"/>
        <v>OK</v>
      </c>
    </row>
    <row r="43" spans="1:9" ht="12.75" customHeight="1">
      <c r="A43" s="125" t="str">
        <f>'t1'!A43</f>
        <v>VOLONTARI IN FERMA PREFISSATA QUADRIENNALE</v>
      </c>
      <c r="B43" s="173" t="str">
        <f>'t1'!B43</f>
        <v>000FP4</v>
      </c>
      <c r="C43" s="338">
        <f>'t1'!C43+'t1'!D43</f>
        <v>0</v>
      </c>
      <c r="D43" s="338">
        <f>'t5'!S44+'t5'!T44</f>
        <v>0</v>
      </c>
      <c r="E43" s="339">
        <f>'t6'!W44+'t6'!X44</f>
        <v>0</v>
      </c>
      <c r="F43" s="339">
        <f>'t4'!AN50</f>
        <v>0</v>
      </c>
      <c r="G43" s="339">
        <f t="shared" si="1"/>
        <v>0</v>
      </c>
      <c r="H43" s="339">
        <f>'t4'!AU43</f>
        <v>0</v>
      </c>
      <c r="I43" s="164" t="str">
        <f t="shared" si="2"/>
        <v>OK</v>
      </c>
    </row>
    <row r="44" spans="1:9" ht="12.75" customHeight="1">
      <c r="A44" s="125" t="str">
        <f>'t1'!A44</f>
        <v>VOLONTARI IN FERMA PREFISSATA DI 1 ANNO</v>
      </c>
      <c r="B44" s="173" t="str">
        <f>'t1'!B44</f>
        <v>000FP1</v>
      </c>
      <c r="C44" s="338">
        <f>'t1'!C44+'t1'!D44</f>
        <v>0</v>
      </c>
      <c r="D44" s="338">
        <f>'t5'!S45+'t5'!T45</f>
        <v>0</v>
      </c>
      <c r="E44" s="339">
        <f>'t6'!W45+'t6'!X45</f>
        <v>0</v>
      </c>
      <c r="F44" s="339">
        <f>'t4'!AO50</f>
        <v>0</v>
      </c>
      <c r="G44" s="339">
        <f t="shared" si="1"/>
        <v>0</v>
      </c>
      <c r="H44" s="339">
        <f>'t4'!AU44</f>
        <v>0</v>
      </c>
      <c r="I44" s="164" t="str">
        <f t="shared" si="2"/>
        <v>OK</v>
      </c>
    </row>
    <row r="45" spans="1:9" ht="12.75" customHeight="1">
      <c r="A45" s="125" t="str">
        <f>'t1'!A45</f>
        <v>VOLONTARI IN FERMA PREFISSATA DI 1 ANNO RAFFERMATI</v>
      </c>
      <c r="B45" s="173" t="str">
        <f>'t1'!B45</f>
        <v>000FR1</v>
      </c>
      <c r="C45" s="338">
        <f>'t1'!C45+'t1'!D45</f>
        <v>0</v>
      </c>
      <c r="D45" s="338">
        <f>'t5'!S46+'t5'!T46</f>
        <v>0</v>
      </c>
      <c r="E45" s="339">
        <f>'t6'!W46+'t6'!X46</f>
        <v>0</v>
      </c>
      <c r="F45" s="339">
        <f>'t4'!AP50</f>
        <v>0</v>
      </c>
      <c r="G45" s="339">
        <f t="shared" si="1"/>
        <v>0</v>
      </c>
      <c r="H45" s="339">
        <f>'t4'!AU45</f>
        <v>0</v>
      </c>
      <c r="I45" s="164" t="str">
        <f t="shared" si="2"/>
        <v>OK</v>
      </c>
    </row>
    <row r="46" spans="1:9" ht="12.75" customHeight="1">
      <c r="A46" s="125" t="str">
        <f>'t1'!A46</f>
        <v>U.F.P. SOTTOTENENTE DI VASCELLO</v>
      </c>
      <c r="B46" s="173" t="str">
        <f>'t1'!B46</f>
        <v>017832</v>
      </c>
      <c r="C46" s="338">
        <f>'t1'!C46+'t1'!D46</f>
        <v>0</v>
      </c>
      <c r="D46" s="338">
        <f>'t5'!S47+'t5'!T47</f>
        <v>0</v>
      </c>
      <c r="E46" s="339">
        <f>'t6'!W47+'t6'!X47</f>
        <v>0</v>
      </c>
      <c r="F46" s="339">
        <f>'t4'!AQ50</f>
        <v>0</v>
      </c>
      <c r="G46" s="339">
        <f t="shared" si="1"/>
        <v>0</v>
      </c>
      <c r="H46" s="339">
        <f>'t4'!AU46</f>
        <v>0</v>
      </c>
      <c r="I46" s="164" t="str">
        <f t="shared" si="2"/>
        <v>OK</v>
      </c>
    </row>
    <row r="47" spans="1:9" ht="12.75" customHeight="1">
      <c r="A47" s="125" t="str">
        <f>'t1'!A47</f>
        <v>U.F.P.  GUARDIAMARINA</v>
      </c>
      <c r="B47" s="173" t="str">
        <f>'t1'!B47</f>
        <v>014833</v>
      </c>
      <c r="C47" s="338">
        <f>'t1'!C47+'t1'!D47</f>
        <v>0</v>
      </c>
      <c r="D47" s="338">
        <f>'t5'!S48+'t5'!T48</f>
        <v>0</v>
      </c>
      <c r="E47" s="339">
        <f>'t6'!W48+'t6'!X48</f>
        <v>0</v>
      </c>
      <c r="F47" s="339">
        <f>'t4'!AR50</f>
        <v>0</v>
      </c>
      <c r="G47" s="339">
        <f t="shared" si="1"/>
        <v>0</v>
      </c>
      <c r="H47" s="339">
        <f>'t4'!AU47</f>
        <v>0</v>
      </c>
      <c r="I47" s="164" t="str">
        <f t="shared" si="2"/>
        <v>OK</v>
      </c>
    </row>
    <row r="48" spans="1:9" ht="12.75" customHeight="1">
      <c r="A48" s="125" t="str">
        <f>'t1'!A48</f>
        <v>ALLIEVI</v>
      </c>
      <c r="B48" s="173" t="str">
        <f>'t1'!B48</f>
        <v>000180</v>
      </c>
      <c r="C48" s="338">
        <f>'t1'!C48+'t1'!D48</f>
        <v>0</v>
      </c>
      <c r="D48" s="338">
        <f>'t5'!S49+'t5'!T49</f>
        <v>0</v>
      </c>
      <c r="E48" s="339">
        <f>'t6'!W49+'t6'!X49</f>
        <v>0</v>
      </c>
      <c r="F48" s="896">
        <f>'t4'!AS50</f>
        <v>0</v>
      </c>
      <c r="G48" s="339">
        <f>C48-D48+E48+F48</f>
        <v>0</v>
      </c>
      <c r="H48" s="339">
        <f>'t4'!AU48</f>
        <v>0</v>
      </c>
      <c r="I48" s="164" t="str">
        <f>IF(H48&lt;=G48,"OK","ERRORE")</f>
        <v>OK</v>
      </c>
    </row>
    <row r="49" spans="1:9" ht="12.75" customHeight="1">
      <c r="A49" s="125" t="str">
        <f>'t1'!A49</f>
        <v>ALLIEVI SCUOLE MILITARI</v>
      </c>
      <c r="B49" s="173" t="str">
        <f>'t1'!B49</f>
        <v>000SCM</v>
      </c>
      <c r="C49" s="338">
        <f>'t1'!C49+'t1'!D49</f>
        <v>0</v>
      </c>
      <c r="D49" s="338">
        <f>'t5'!S50+'t5'!T50</f>
        <v>0</v>
      </c>
      <c r="E49" s="339">
        <f>'t6'!W50+'t6'!X50</f>
        <v>0</v>
      </c>
      <c r="F49" s="896">
        <f>'t4'!AT50</f>
        <v>0</v>
      </c>
      <c r="G49" s="339">
        <f>C49-D49+E49+F49</f>
        <v>0</v>
      </c>
      <c r="H49" s="339">
        <f>'t4'!AU49</f>
        <v>0</v>
      </c>
      <c r="I49" s="164" t="str">
        <f>IF(H49&lt;=G49,"OK","ERRORE")</f>
        <v>OK</v>
      </c>
    </row>
    <row r="50" spans="1:9" s="345" customFormat="1" ht="15.75" customHeight="1">
      <c r="A50" s="660" t="str">
        <f>'t1'!A50</f>
        <v>TOTALE</v>
      </c>
      <c r="B50" s="193"/>
      <c r="C50" s="364">
        <f aca="true" t="shared" si="3" ref="C50:H50">SUM(C6:C49)</f>
        <v>0</v>
      </c>
      <c r="D50" s="364">
        <f t="shared" si="3"/>
        <v>0</v>
      </c>
      <c r="E50" s="364">
        <f t="shared" si="3"/>
        <v>0</v>
      </c>
      <c r="F50" s="364">
        <f t="shared" si="3"/>
        <v>0</v>
      </c>
      <c r="G50" s="364">
        <f t="shared" si="3"/>
        <v>0</v>
      </c>
      <c r="H50" s="364">
        <f t="shared" si="3"/>
        <v>0</v>
      </c>
      <c r="I50" s="165" t="str">
        <f>IF(H50&lt;=G50,"OK","ERRORE")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C2" sqref="C2:E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57" t="str">
        <f>'t1'!A1</f>
        <v>CAPITANERIE DI PORTO - anno 2018</v>
      </c>
      <c r="B1" s="957"/>
      <c r="C1" s="957"/>
      <c r="D1" s="957"/>
      <c r="E1" s="310"/>
      <c r="F1" s="313"/>
      <c r="G1" s="313"/>
      <c r="H1" s="313"/>
      <c r="I1" s="313"/>
      <c r="K1" s="3"/>
      <c r="M1"/>
    </row>
    <row r="2" spans="1:13" ht="15.75" thickBot="1">
      <c r="A2" s="861" t="s">
        <v>581</v>
      </c>
      <c r="C2" s="1040"/>
      <c r="D2" s="1040"/>
      <c r="E2" s="1040"/>
      <c r="F2" s="314"/>
      <c r="G2" s="314"/>
      <c r="H2" s="314"/>
      <c r="I2" s="314"/>
      <c r="K2" s="3"/>
      <c r="M2"/>
    </row>
    <row r="3" spans="1:5" ht="30" customHeight="1" thickBot="1">
      <c r="A3" s="1048" t="s">
        <v>582</v>
      </c>
      <c r="B3" s="1049"/>
      <c r="C3" s="1049"/>
      <c r="D3" s="1049"/>
      <c r="E3" s="1050"/>
    </row>
    <row r="4" spans="1:5" s="184" customFormat="1" ht="30">
      <c r="A4" s="604" t="s">
        <v>583</v>
      </c>
      <c r="B4" s="605" t="s">
        <v>410</v>
      </c>
      <c r="C4" s="605" t="s">
        <v>208</v>
      </c>
      <c r="D4" s="606" t="s">
        <v>209</v>
      </c>
      <c r="E4" s="607" t="s">
        <v>377</v>
      </c>
    </row>
    <row r="5" spans="1:5" ht="20.25" customHeight="1">
      <c r="A5" s="188" t="s">
        <v>36</v>
      </c>
      <c r="B5" s="753">
        <f>SI_1!G56</f>
        <v>0</v>
      </c>
      <c r="C5" s="191">
        <f>'t14'!D12</f>
        <v>0</v>
      </c>
      <c r="D5" s="194" t="str">
        <f>IF(B5=0,IF(C5=0,"OK","MANCANO LE UNITA'"),IF(C5=0,"MANCANO LE SPESE","OK"))</f>
        <v>OK</v>
      </c>
      <c r="E5" s="190" t="str">
        <f>IF(AND(B5&gt;0,C5&gt;0),C5/B5," ")</f>
        <v> </v>
      </c>
    </row>
    <row r="6" spans="1:5" ht="20.25" customHeight="1">
      <c r="A6" s="188" t="s">
        <v>11</v>
      </c>
      <c r="B6" s="753">
        <f>SI_1!G59</f>
        <v>0</v>
      </c>
      <c r="C6" s="191">
        <f>'t14'!D13</f>
        <v>0</v>
      </c>
      <c r="D6" s="194" t="str">
        <f>IF(B6=0,IF(C6=0,"OK","MANCANO LE UNITA'"),IF(C6=0,"MANCANO LE SPESE","OK"))</f>
        <v>OK</v>
      </c>
      <c r="E6" s="190" t="str">
        <f>IF(AND(B6&gt;0,C6&gt;0),C6/B6," ")</f>
        <v> </v>
      </c>
    </row>
    <row r="7" spans="1:5" ht="20.25" customHeight="1" thickBot="1">
      <c r="A7" s="189" t="s">
        <v>12</v>
      </c>
      <c r="B7" s="754">
        <f>SI_1!G62</f>
        <v>0</v>
      </c>
      <c r="C7" s="192">
        <f>'t14'!D14</f>
        <v>0</v>
      </c>
      <c r="D7" s="195" t="str">
        <f>IF(B7=0,IF(C7=0,"OK","MANCANO LE UNITA'"),IF(C7=0,"MANCANO LE SPESE","OK"))</f>
        <v>OK</v>
      </c>
      <c r="E7" s="503" t="str">
        <f>IF(AND(B7&gt;0,C7&gt;0),C7/B7," ")</f>
        <v> </v>
      </c>
    </row>
    <row r="10" ht="18" thickBot="1">
      <c r="A10" s="850" t="s">
        <v>577</v>
      </c>
    </row>
    <row r="11" spans="1:5" ht="30" customHeight="1" thickBot="1">
      <c r="A11" s="1048" t="s">
        <v>578</v>
      </c>
      <c r="B11" s="1049"/>
      <c r="C11" s="1049"/>
      <c r="D11" s="1049"/>
      <c r="E11" s="1050"/>
    </row>
    <row r="12" spans="1:5" s="184" customFormat="1" ht="30.75" hidden="1" thickBot="1">
      <c r="A12" s="604" t="s">
        <v>579</v>
      </c>
      <c r="B12" s="605" t="s">
        <v>580</v>
      </c>
      <c r="C12" s="605" t="s">
        <v>208</v>
      </c>
      <c r="D12" s="606" t="s">
        <v>209</v>
      </c>
      <c r="E12" s="607" t="s">
        <v>377</v>
      </c>
    </row>
    <row r="13" spans="1:5" ht="20.25" customHeight="1" hidden="1">
      <c r="A13" s="851"/>
      <c r="B13" s="852"/>
      <c r="C13" s="853"/>
      <c r="D13" s="854" t="s">
        <v>584</v>
      </c>
      <c r="E13" s="855"/>
    </row>
    <row r="14" spans="1:5" ht="20.25" customHeight="1" hidden="1">
      <c r="A14" s="851"/>
      <c r="B14" s="753"/>
      <c r="C14" s="191"/>
      <c r="D14" s="856" t="s">
        <v>584</v>
      </c>
      <c r="E14" s="857"/>
    </row>
    <row r="15" spans="1:5" ht="20.25" customHeight="1" hidden="1">
      <c r="A15" s="851"/>
      <c r="B15" s="753"/>
      <c r="C15" s="191"/>
      <c r="D15" s="856" t="s">
        <v>584</v>
      </c>
      <c r="E15" s="857"/>
    </row>
    <row r="16" spans="1:5" ht="20.25" customHeight="1" hidden="1">
      <c r="A16" s="851"/>
      <c r="B16" s="753"/>
      <c r="C16" s="191"/>
      <c r="D16" s="856" t="s">
        <v>584</v>
      </c>
      <c r="E16" s="857"/>
    </row>
    <row r="17" spans="1:5" ht="13.5" customHeight="1" hidden="1" thickBot="1">
      <c r="A17" s="858"/>
      <c r="B17" s="859"/>
      <c r="C17" s="859"/>
      <c r="D17" s="859"/>
      <c r="E17" s="860"/>
    </row>
    <row r="18" spans="1:5" s="184" customFormat="1" ht="30">
      <c r="A18" s="505" t="s">
        <v>375</v>
      </c>
      <c r="B18" s="506" t="s">
        <v>376</v>
      </c>
      <c r="C18" s="506" t="s">
        <v>208</v>
      </c>
      <c r="D18" s="507" t="s">
        <v>379</v>
      </c>
      <c r="E18" s="627" t="s">
        <v>378</v>
      </c>
    </row>
    <row r="19" spans="1:5" ht="19.5" customHeight="1">
      <c r="A19" s="862" t="str">
        <f>'t14'!A10</f>
        <v>SOMME CORRISPOSTE AD AGENZIA DI SOMMINISTRAZIONE(INTERINALI)</v>
      </c>
      <c r="B19" s="164" t="str">
        <f>'t14'!B10</f>
        <v>L105</v>
      </c>
      <c r="C19" s="653">
        <f>'t14'!D10</f>
        <v>0</v>
      </c>
      <c r="D19" s="628" t="str">
        <f>(IF(AND(C19=0,C20&gt;0),"INSERIRE SOMME SPETTANTI ALL'AGENZIA (L105)","OK"))</f>
        <v>OK</v>
      </c>
      <c r="E19" s="1051" t="str">
        <f>(IF(AND(C19&gt;0,C20&gt;0),C19/C20," "))</f>
        <v> </v>
      </c>
    </row>
    <row r="20" spans="1:5" ht="19.5" customHeight="1">
      <c r="A20" s="863" t="str">
        <f>'t14'!A23</f>
        <v>ONERI PER I CONTRATTI DI SOMMINISTRAZIONE(INTERINALI)</v>
      </c>
      <c r="B20" s="608" t="str">
        <f>'t14'!B23</f>
        <v>P062</v>
      </c>
      <c r="C20" s="654">
        <f>'t14'!D23</f>
        <v>0</v>
      </c>
      <c r="D20" s="629" t="str">
        <f>(IF(AND(C20=0,C19&gt;0),"INSERIRE RETRIBUZIONI PER INTERINALI (P062)","OK"))</f>
        <v>OK</v>
      </c>
      <c r="E20" s="1052"/>
    </row>
    <row r="21" spans="1:5" ht="30" customHeight="1" thickBot="1">
      <c r="A21" s="1054" t="s">
        <v>388</v>
      </c>
      <c r="B21" s="1055"/>
      <c r="C21" s="1056"/>
      <c r="D21" s="630" t="str">
        <f>(IF(AND(C19&gt;0,C20&gt;0),IF(C19&gt;(C20/100*30),"ATTENZIONE: la voce L105 supera il 30% della voce P062. L'IN1 andrà giustificata","OK"),"OK"))</f>
        <v>OK</v>
      </c>
      <c r="E21" s="1053"/>
    </row>
    <row r="22" spans="1:5" s="184" customFormat="1" ht="20.25" customHeight="1">
      <c r="A22" s="5"/>
      <c r="B22" s="5"/>
      <c r="C22" s="5"/>
      <c r="D22" s="5"/>
      <c r="E22" s="5"/>
    </row>
    <row r="23" ht="20.25" customHeight="1"/>
    <row r="24" ht="20.25" customHeight="1"/>
    <row r="25" ht="20.2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13:D16">
    <cfRule type="notContainsText" priority="2" dxfId="16" operator="notContains" stopIfTrue="1" text="OK">
      <formula>ISERROR(SEARCH("OK",D13))</formula>
    </cfRule>
  </conditionalFormatting>
  <conditionalFormatting sqref="D19:D21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4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13.16015625" style="7" customWidth="1"/>
    <col min="4" max="4" width="17.83203125" style="7" customWidth="1"/>
    <col min="5" max="6" width="15.83203125" style="7" customWidth="1"/>
    <col min="7" max="8" width="15.83203125" style="103" customWidth="1"/>
    <col min="9" max="9" width="18.33203125" style="103" customWidth="1"/>
    <col min="10" max="10" width="9.33203125" style="103" customWidth="1"/>
  </cols>
  <sheetData>
    <row r="1" spans="1:13" s="5" customFormat="1" ht="43.5" customHeight="1">
      <c r="A1" s="957" t="str">
        <f>'t1'!A1</f>
        <v>CAPITANERIE DI PORTO - anno 2018</v>
      </c>
      <c r="B1" s="957"/>
      <c r="C1" s="957"/>
      <c r="D1" s="957"/>
      <c r="E1" s="957"/>
      <c r="F1" s="957"/>
      <c r="G1" s="957"/>
      <c r="H1" s="957"/>
      <c r="I1" s="310"/>
      <c r="K1" s="3"/>
      <c r="M1"/>
    </row>
    <row r="2" spans="4:13" s="5" customFormat="1" ht="12.75" customHeight="1">
      <c r="D2" s="1040"/>
      <c r="E2" s="1040"/>
      <c r="F2" s="1040"/>
      <c r="G2" s="1040"/>
      <c r="H2" s="1040"/>
      <c r="I2" s="1040"/>
      <c r="J2" s="314"/>
      <c r="K2" s="3"/>
      <c r="M2"/>
    </row>
    <row r="3" spans="1:6" s="5" customFormat="1" ht="21" customHeight="1">
      <c r="A3" s="183" t="s">
        <v>235</v>
      </c>
      <c r="B3" s="7"/>
      <c r="F3" s="7"/>
    </row>
    <row r="4" spans="1:9" ht="51">
      <c r="A4" s="169" t="s">
        <v>210</v>
      </c>
      <c r="B4" s="171" t="s">
        <v>172</v>
      </c>
      <c r="C4" s="170" t="s">
        <v>211</v>
      </c>
      <c r="D4" s="170" t="s">
        <v>215</v>
      </c>
      <c r="E4" s="170" t="s">
        <v>216</v>
      </c>
      <c r="F4" s="170" t="s">
        <v>217</v>
      </c>
      <c r="G4" s="170" t="s">
        <v>171</v>
      </c>
      <c r="H4" s="170" t="s">
        <v>218</v>
      </c>
      <c r="I4" s="170" t="s">
        <v>345</v>
      </c>
    </row>
    <row r="5" spans="1:10" s="187" customFormat="1" ht="9.75">
      <c r="A5" s="168"/>
      <c r="B5" s="181"/>
      <c r="C5" s="185" t="s">
        <v>174</v>
      </c>
      <c r="D5" s="185" t="s">
        <v>175</v>
      </c>
      <c r="E5" s="185" t="s">
        <v>212</v>
      </c>
      <c r="F5" s="185" t="s">
        <v>177</v>
      </c>
      <c r="G5" s="185" t="s">
        <v>213</v>
      </c>
      <c r="H5" s="185" t="s">
        <v>214</v>
      </c>
      <c r="I5" s="185" t="s">
        <v>346</v>
      </c>
      <c r="J5" s="186"/>
    </row>
    <row r="6" spans="1:9" ht="12.75">
      <c r="A6" s="125" t="str">
        <f>'t1'!A6</f>
        <v>AMMIRAGLIO ISPETTORE CAPO</v>
      </c>
      <c r="B6" s="316" t="str">
        <f>'t1'!B6</f>
        <v>0D0330</v>
      </c>
      <c r="C6" s="340">
        <f>'t12'!C6</f>
        <v>0</v>
      </c>
      <c r="D6" s="341">
        <f>'t12'!D6</f>
        <v>0</v>
      </c>
      <c r="E6" s="342" t="str">
        <f>IF(C6=0," ",D6/C6*12)</f>
        <v> </v>
      </c>
      <c r="F6" s="363">
        <v>48382</v>
      </c>
      <c r="G6" s="342" t="str">
        <f aca="true" t="shared" si="0" ref="G6:G47">IF(E6=" "," ",E6-F6)</f>
        <v> </v>
      </c>
      <c r="H6" s="343" t="str">
        <f aca="true" t="shared" si="1" ref="H6:H47">IF(E6=" "," ",IF(F6=0," ",G6/F6))</f>
        <v> </v>
      </c>
      <c r="I6" s="321" t="str">
        <f>IF(E6=" "," ",IF(F6=0," ",IF(ABS(H6)&gt;0.02,"ERRORE","OK")))</f>
        <v> </v>
      </c>
    </row>
    <row r="7" spans="1:9" ht="12.75">
      <c r="A7" s="125" t="str">
        <f>'t1'!A7</f>
        <v>AMMIRAGLIO ISPETTORE</v>
      </c>
      <c r="B7" s="316" t="str">
        <f>'t1'!B7</f>
        <v>0D0329</v>
      </c>
      <c r="C7" s="340">
        <f>'t12'!C7</f>
        <v>0</v>
      </c>
      <c r="D7" s="341">
        <f>'t12'!D7</f>
        <v>0</v>
      </c>
      <c r="E7" s="342" t="str">
        <f aca="true" t="shared" si="2" ref="E7:E40">IF(C7=0," ",D7/C7*12)</f>
        <v> </v>
      </c>
      <c r="F7" s="363">
        <v>39587</v>
      </c>
      <c r="G7" s="342" t="str">
        <f t="shared" si="0"/>
        <v> </v>
      </c>
      <c r="H7" s="343" t="str">
        <f t="shared" si="1"/>
        <v> </v>
      </c>
      <c r="I7" s="321" t="str">
        <f aca="true" t="shared" si="3" ref="I7:I47">IF(E7=" "," ",IF(F7=0," ",IF(ABS(H7)&gt;0.02,"ERRORE","OK")))</f>
        <v> </v>
      </c>
    </row>
    <row r="8" spans="1:9" ht="12.75">
      <c r="A8" s="125" t="str">
        <f>'t1'!A8</f>
        <v>CONTRAMMIRAGLIO</v>
      </c>
      <c r="B8" s="316" t="str">
        <f>'t1'!B8</f>
        <v>0D0334</v>
      </c>
      <c r="C8" s="340">
        <f>'t12'!C8</f>
        <v>0</v>
      </c>
      <c r="D8" s="341">
        <f>'t12'!D8</f>
        <v>0</v>
      </c>
      <c r="E8" s="342" t="str">
        <f t="shared" si="2"/>
        <v> </v>
      </c>
      <c r="F8" s="363">
        <v>33837</v>
      </c>
      <c r="G8" s="342" t="str">
        <f t="shared" si="0"/>
        <v> </v>
      </c>
      <c r="H8" s="343" t="str">
        <f t="shared" si="1"/>
        <v> </v>
      </c>
      <c r="I8" s="321" t="str">
        <f t="shared" si="3"/>
        <v> </v>
      </c>
    </row>
    <row r="9" spans="1:9" ht="12.75">
      <c r="A9" s="125" t="str">
        <f>'t1'!A9</f>
        <v>CAPITANO DI VASCELLO + 23 ANNI</v>
      </c>
      <c r="B9" s="316" t="str">
        <f>'t1'!B9</f>
        <v>0D0562</v>
      </c>
      <c r="C9" s="340">
        <f>'t12'!C9</f>
        <v>0</v>
      </c>
      <c r="D9" s="341">
        <f>'t12'!D9</f>
        <v>0</v>
      </c>
      <c r="E9" s="342" t="str">
        <f t="shared" si="2"/>
        <v> </v>
      </c>
      <c r="F9" s="363">
        <v>33837</v>
      </c>
      <c r="G9" s="342" t="str">
        <f t="shared" si="0"/>
        <v> </v>
      </c>
      <c r="H9" s="343" t="str">
        <f t="shared" si="1"/>
        <v> </v>
      </c>
      <c r="I9" s="321" t="str">
        <f t="shared" si="3"/>
        <v> </v>
      </c>
    </row>
    <row r="10" spans="1:9" ht="12.75">
      <c r="A10" s="125" t="str">
        <f>'t1'!A10</f>
        <v>CAPITANO DI VASCELLO</v>
      </c>
      <c r="B10" s="316" t="str">
        <f>'t1'!B10</f>
        <v>0D0345</v>
      </c>
      <c r="C10" s="340">
        <f>'t12'!C10</f>
        <v>0</v>
      </c>
      <c r="D10" s="341">
        <f>'t12'!D10</f>
        <v>0</v>
      </c>
      <c r="E10" s="342" t="str">
        <f t="shared" si="2"/>
        <v> </v>
      </c>
      <c r="F10" s="363">
        <v>26100</v>
      </c>
      <c r="G10" s="342" t="str">
        <f t="shared" si="0"/>
        <v> </v>
      </c>
      <c r="H10" s="343" t="str">
        <f t="shared" si="1"/>
        <v> </v>
      </c>
      <c r="I10" s="321" t="str">
        <f t="shared" si="3"/>
        <v> </v>
      </c>
    </row>
    <row r="11" spans="1:9" ht="12.75">
      <c r="A11" s="125" t="str">
        <f>'t1'!A11</f>
        <v>CAPITANO DI FREGATA + 23 ANNI</v>
      </c>
      <c r="B11" s="316" t="str">
        <f>'t1'!B11</f>
        <v>0D0563</v>
      </c>
      <c r="C11" s="340">
        <f>'t12'!C11</f>
        <v>0</v>
      </c>
      <c r="D11" s="341">
        <f>'t12'!D11</f>
        <v>0</v>
      </c>
      <c r="E11" s="342" t="str">
        <f t="shared" si="2"/>
        <v> </v>
      </c>
      <c r="F11" s="363">
        <v>33837</v>
      </c>
      <c r="G11" s="342" t="str">
        <f t="shared" si="0"/>
        <v> </v>
      </c>
      <c r="H11" s="343" t="str">
        <f t="shared" si="1"/>
        <v> </v>
      </c>
      <c r="I11" s="321" t="str">
        <f t="shared" si="3"/>
        <v> </v>
      </c>
    </row>
    <row r="12" spans="1:9" ht="12.75">
      <c r="A12" s="125" t="str">
        <f>'t1'!A12</f>
        <v>CAPITANO DI FREGATA + 18 ANNI</v>
      </c>
      <c r="B12" s="316" t="str">
        <f>'t1'!B12</f>
        <v>0D0956</v>
      </c>
      <c r="C12" s="340">
        <f>'t12'!C12</f>
        <v>0</v>
      </c>
      <c r="D12" s="341">
        <f>'t12'!D12</f>
        <v>0</v>
      </c>
      <c r="E12" s="342" t="str">
        <f t="shared" si="2"/>
        <v> </v>
      </c>
      <c r="F12" s="363">
        <v>26100</v>
      </c>
      <c r="G12" s="342" t="str">
        <f t="shared" si="0"/>
        <v> </v>
      </c>
      <c r="H12" s="343" t="str">
        <f t="shared" si="1"/>
        <v> </v>
      </c>
      <c r="I12" s="321" t="str">
        <f t="shared" si="3"/>
        <v> </v>
      </c>
    </row>
    <row r="13" spans="1:9" ht="12.75">
      <c r="A13" s="125" t="str">
        <f>'t1'!A13</f>
        <v>CAPITANO DI FREGATA + 13 ANNI</v>
      </c>
      <c r="B13" s="316" t="str">
        <f>'t1'!B13</f>
        <v>0D0564</v>
      </c>
      <c r="C13" s="340">
        <f>'t12'!C13</f>
        <v>0</v>
      </c>
      <c r="D13" s="341">
        <f>'t12'!D13</f>
        <v>0</v>
      </c>
      <c r="E13" s="342" t="str">
        <f t="shared" si="2"/>
        <v> </v>
      </c>
      <c r="F13" s="363">
        <v>23290</v>
      </c>
      <c r="G13" s="342" t="str">
        <f t="shared" si="0"/>
        <v> </v>
      </c>
      <c r="H13" s="343" t="str">
        <f t="shared" si="1"/>
        <v> </v>
      </c>
      <c r="I13" s="321" t="str">
        <f t="shared" si="3"/>
        <v> </v>
      </c>
    </row>
    <row r="14" spans="1:9" ht="12.75">
      <c r="A14" s="125" t="str">
        <f>'t1'!A14</f>
        <v>CAPITANO DI CORVETTA + 23 ANNI</v>
      </c>
      <c r="B14" s="316" t="str">
        <f>'t1'!B14</f>
        <v>0D0566</v>
      </c>
      <c r="C14" s="340">
        <f>'t12'!C14</f>
        <v>0</v>
      </c>
      <c r="D14" s="341">
        <f>'t12'!D14</f>
        <v>0</v>
      </c>
      <c r="E14" s="342" t="str">
        <f t="shared" si="2"/>
        <v> </v>
      </c>
      <c r="F14" s="363">
        <v>33827</v>
      </c>
      <c r="G14" s="342" t="str">
        <f t="shared" si="0"/>
        <v> </v>
      </c>
      <c r="H14" s="343" t="str">
        <f t="shared" si="1"/>
        <v> </v>
      </c>
      <c r="I14" s="321" t="str">
        <f t="shared" si="3"/>
        <v> </v>
      </c>
    </row>
    <row r="15" spans="1:9" ht="12.75">
      <c r="A15" s="125" t="str">
        <f>'t1'!A15</f>
        <v>CAPITANO DI CORVETTA + 13 ANNI</v>
      </c>
      <c r="B15" s="316" t="str">
        <f>'t1'!B15</f>
        <v>0D0567</v>
      </c>
      <c r="C15" s="340">
        <f>'t12'!C15</f>
        <v>0</v>
      </c>
      <c r="D15" s="341">
        <f>'t12'!D15</f>
        <v>0</v>
      </c>
      <c r="E15" s="342" t="str">
        <f t="shared" si="2"/>
        <v> </v>
      </c>
      <c r="F15" s="363">
        <v>23290</v>
      </c>
      <c r="G15" s="342" t="str">
        <f t="shared" si="0"/>
        <v> </v>
      </c>
      <c r="H15" s="343" t="str">
        <f t="shared" si="1"/>
        <v> </v>
      </c>
      <c r="I15" s="321" t="str">
        <f t="shared" si="3"/>
        <v> </v>
      </c>
    </row>
    <row r="16" spans="1:9" ht="12.75">
      <c r="A16" s="125" t="str">
        <f>'t1'!A16</f>
        <v>CAPITANO DI FREGATA</v>
      </c>
      <c r="B16" s="316" t="str">
        <f>'t1'!B16</f>
        <v>019343</v>
      </c>
      <c r="C16" s="340">
        <f>'t12'!C16</f>
        <v>0</v>
      </c>
      <c r="D16" s="341">
        <f>'t12'!D16</f>
        <v>0</v>
      </c>
      <c r="E16" s="342" t="str">
        <f t="shared" si="2"/>
        <v> </v>
      </c>
      <c r="F16" s="363">
        <v>19040</v>
      </c>
      <c r="G16" s="342" t="str">
        <f t="shared" si="0"/>
        <v> </v>
      </c>
      <c r="H16" s="343" t="str">
        <f t="shared" si="1"/>
        <v> </v>
      </c>
      <c r="I16" s="321" t="str">
        <f t="shared" si="3"/>
        <v> </v>
      </c>
    </row>
    <row r="17" spans="1:9" ht="12.75">
      <c r="A17" s="125" t="str">
        <f>'t1'!A17</f>
        <v>CAPITANO DI CORVETTA  CON 3 ANNI NEL GRADO</v>
      </c>
      <c r="B17" s="316" t="str">
        <f>'t1'!B17</f>
        <v>0D0957</v>
      </c>
      <c r="C17" s="340">
        <f>'t12'!C17</f>
        <v>0</v>
      </c>
      <c r="D17" s="341">
        <f>'t12'!D17</f>
        <v>0</v>
      </c>
      <c r="E17" s="342" t="str">
        <f t="shared" si="2"/>
        <v> </v>
      </c>
      <c r="F17" s="363">
        <v>17562</v>
      </c>
      <c r="G17" s="342" t="str">
        <f t="shared" si="0"/>
        <v> </v>
      </c>
      <c r="H17" s="343" t="str">
        <f t="shared" si="1"/>
        <v> </v>
      </c>
      <c r="I17" s="321" t="str">
        <f t="shared" si="3"/>
        <v> </v>
      </c>
    </row>
    <row r="18" spans="1:9" ht="12.75">
      <c r="A18" s="125" t="str">
        <f>'t1'!A18</f>
        <v>CAPITANO DI CORVETTA</v>
      </c>
      <c r="B18" s="316" t="str">
        <f>'t1'!B18</f>
        <v>019341</v>
      </c>
      <c r="C18" s="340">
        <f>'t12'!C18</f>
        <v>0</v>
      </c>
      <c r="D18" s="341">
        <f>'t12'!D18</f>
        <v>0</v>
      </c>
      <c r="E18" s="342" t="str">
        <f t="shared" si="2"/>
        <v> </v>
      </c>
      <c r="F18" s="363">
        <v>17050</v>
      </c>
      <c r="G18" s="342" t="str">
        <f t="shared" si="0"/>
        <v> </v>
      </c>
      <c r="H18" s="343" t="str">
        <f t="shared" si="1"/>
        <v> </v>
      </c>
      <c r="I18" s="321" t="str">
        <f t="shared" si="3"/>
        <v> </v>
      </c>
    </row>
    <row r="19" spans="1:9" ht="12.75">
      <c r="A19" s="125" t="str">
        <f>'t1'!A19</f>
        <v>TENENTE DI VASCELLO + 10 ANNI</v>
      </c>
      <c r="B19" s="316" t="str">
        <f>'t1'!B19</f>
        <v>018958</v>
      </c>
      <c r="C19" s="340">
        <f>'t12'!C19</f>
        <v>0</v>
      </c>
      <c r="D19" s="341">
        <f>'t12'!D19</f>
        <v>0</v>
      </c>
      <c r="E19" s="342" t="str">
        <f t="shared" si="2"/>
        <v> </v>
      </c>
      <c r="F19" s="363">
        <v>26797</v>
      </c>
      <c r="G19" s="342" t="str">
        <f t="shared" si="0"/>
        <v> </v>
      </c>
      <c r="H19" s="343" t="str">
        <f t="shared" si="1"/>
        <v> </v>
      </c>
      <c r="I19" s="321" t="str">
        <f t="shared" si="3"/>
        <v> </v>
      </c>
    </row>
    <row r="20" spans="1:9" ht="12.75">
      <c r="A20" s="125" t="str">
        <f>'t1'!A20</f>
        <v>TENENTE DI VASCELLO</v>
      </c>
      <c r="B20" s="316" t="str">
        <f>'t1'!B20</f>
        <v>018354</v>
      </c>
      <c r="C20" s="340">
        <f>'t12'!C20</f>
        <v>0</v>
      </c>
      <c r="D20" s="341">
        <f>'t12'!D20</f>
        <v>0</v>
      </c>
      <c r="E20" s="342" t="str">
        <f t="shared" si="2"/>
        <v> </v>
      </c>
      <c r="F20" s="363">
        <v>26797</v>
      </c>
      <c r="G20" s="342" t="str">
        <f t="shared" si="0"/>
        <v> </v>
      </c>
      <c r="H20" s="343" t="str">
        <f t="shared" si="1"/>
        <v> </v>
      </c>
      <c r="I20" s="321" t="str">
        <f t="shared" si="3"/>
        <v> </v>
      </c>
    </row>
    <row r="21" spans="1:9" ht="12.75">
      <c r="A21" s="125" t="str">
        <f>'t1'!A21</f>
        <v>SOTTOTENENTE DI VASCELLO</v>
      </c>
      <c r="B21" s="316" t="str">
        <f>'t1'!B21</f>
        <v>018338</v>
      </c>
      <c r="C21" s="340">
        <f>'t12'!C21</f>
        <v>0</v>
      </c>
      <c r="D21" s="341">
        <f>'t12'!D21</f>
        <v>0</v>
      </c>
      <c r="E21" s="342" t="str">
        <f t="shared" si="2"/>
        <v> </v>
      </c>
      <c r="F21" s="363">
        <v>26351</v>
      </c>
      <c r="G21" s="342" t="str">
        <f t="shared" si="0"/>
        <v> </v>
      </c>
      <c r="H21" s="343" t="str">
        <f t="shared" si="1"/>
        <v> </v>
      </c>
      <c r="I21" s="321" t="str">
        <f t="shared" si="3"/>
        <v> </v>
      </c>
    </row>
    <row r="22" spans="1:9" ht="12.75">
      <c r="A22" s="125" t="str">
        <f>'t1'!A22</f>
        <v>GUARDIAMARINA</v>
      </c>
      <c r="B22" s="316" t="str">
        <f>'t1'!B22</f>
        <v>017335</v>
      </c>
      <c r="C22" s="340">
        <f>'t12'!C22</f>
        <v>0</v>
      </c>
      <c r="D22" s="341">
        <f>'t12'!D22</f>
        <v>0</v>
      </c>
      <c r="E22" s="342" t="str">
        <f t="shared" si="2"/>
        <v> </v>
      </c>
      <c r="F22" s="363">
        <v>24348</v>
      </c>
      <c r="G22" s="342" t="str">
        <f t="shared" si="0"/>
        <v> </v>
      </c>
      <c r="H22" s="343" t="str">
        <f t="shared" si="1"/>
        <v> </v>
      </c>
      <c r="I22" s="321" t="str">
        <f t="shared" si="3"/>
        <v> </v>
      </c>
    </row>
    <row r="23" spans="1:9" ht="12.75">
      <c r="A23" s="125" t="str">
        <f>'t1'!A23</f>
        <v>PRIMO LUOGOTENENTE</v>
      </c>
      <c r="B23" s="316" t="str">
        <f>'t1'!B23</f>
        <v>017938</v>
      </c>
      <c r="C23" s="340">
        <f>'t12'!C23</f>
        <v>0</v>
      </c>
      <c r="D23" s="341">
        <f>'t12'!D23</f>
        <v>0</v>
      </c>
      <c r="E23" s="342" t="str">
        <f t="shared" si="2"/>
        <v> </v>
      </c>
      <c r="F23" s="363">
        <v>26351</v>
      </c>
      <c r="G23" s="342" t="str">
        <f t="shared" si="0"/>
        <v> </v>
      </c>
      <c r="H23" s="343" t="str">
        <f t="shared" si="1"/>
        <v> </v>
      </c>
      <c r="I23" s="321" t="str">
        <f t="shared" si="3"/>
        <v> </v>
      </c>
    </row>
    <row r="24" spans="1:9" ht="12.75">
      <c r="A24" s="125" t="str">
        <f>'t1'!A24</f>
        <v>LUOGOTENENTE</v>
      </c>
      <c r="B24" s="316" t="str">
        <f>'t1'!B24</f>
        <v>017830</v>
      </c>
      <c r="C24" s="340">
        <f>'t12'!C24</f>
        <v>0</v>
      </c>
      <c r="D24" s="341">
        <f>'t12'!D24</f>
        <v>0</v>
      </c>
      <c r="E24" s="342" t="str">
        <f t="shared" si="2"/>
        <v> </v>
      </c>
      <c r="F24" s="363">
        <v>25550</v>
      </c>
      <c r="G24" s="342" t="str">
        <f t="shared" si="0"/>
        <v> </v>
      </c>
      <c r="H24" s="343" t="str">
        <f t="shared" si="1"/>
        <v> </v>
      </c>
      <c r="I24" s="321" t="str">
        <f t="shared" si="3"/>
        <v> </v>
      </c>
    </row>
    <row r="25" spans="1:9" ht="12.75">
      <c r="A25" s="125" t="str">
        <f>'t1'!A25</f>
        <v>PRIMO MARESCIALLO CON 8 ANNI NEL GRADO</v>
      </c>
      <c r="B25" s="316" t="str">
        <f>'t1'!B25</f>
        <v>017834</v>
      </c>
      <c r="C25" s="340">
        <f>'t12'!C25</f>
        <v>0</v>
      </c>
      <c r="D25" s="341">
        <f>'t12'!D25</f>
        <v>0</v>
      </c>
      <c r="E25" s="342" t="str">
        <f t="shared" si="2"/>
        <v> </v>
      </c>
      <c r="F25" s="363">
        <v>24927</v>
      </c>
      <c r="G25" s="342" t="str">
        <f t="shared" si="0"/>
        <v> </v>
      </c>
      <c r="H25" s="343" t="str">
        <f t="shared" si="1"/>
        <v> </v>
      </c>
      <c r="I25" s="321" t="str">
        <f t="shared" si="3"/>
        <v> </v>
      </c>
    </row>
    <row r="26" spans="1:9" ht="12.75">
      <c r="A26" s="125" t="str">
        <f>'t1'!A26</f>
        <v>PRIMO MARESCIALLO</v>
      </c>
      <c r="B26" s="316" t="str">
        <f>'t1'!B26</f>
        <v>017556</v>
      </c>
      <c r="C26" s="340">
        <f>'t12'!C26</f>
        <v>0</v>
      </c>
      <c r="D26" s="341">
        <f>'t12'!D26</f>
        <v>0</v>
      </c>
      <c r="E26" s="342" t="str">
        <f t="shared" si="2"/>
        <v> </v>
      </c>
      <c r="F26" s="363">
        <v>24482</v>
      </c>
      <c r="G26" s="342" t="str">
        <f t="shared" si="0"/>
        <v> </v>
      </c>
      <c r="H26" s="343" t="str">
        <f t="shared" si="1"/>
        <v> </v>
      </c>
      <c r="I26" s="321" t="str">
        <f t="shared" si="3"/>
        <v> </v>
      </c>
    </row>
    <row r="27" spans="1:9" ht="12.75">
      <c r="A27" s="125" t="str">
        <f>'t1'!A27</f>
        <v>CAPO DI I CLASSE CON 10 ANNI</v>
      </c>
      <c r="B27" s="316" t="str">
        <f>'t1'!B27</f>
        <v>016C10</v>
      </c>
      <c r="C27" s="340">
        <f>'t12'!C27</f>
        <v>0</v>
      </c>
      <c r="D27" s="341">
        <f>'t12'!D27</f>
        <v>0</v>
      </c>
      <c r="E27" s="342" t="str">
        <f t="shared" si="2"/>
        <v> </v>
      </c>
      <c r="F27" s="363">
        <v>24482</v>
      </c>
      <c r="G27" s="342" t="str">
        <f t="shared" si="0"/>
        <v> </v>
      </c>
      <c r="H27" s="343" t="str">
        <f t="shared" si="1"/>
        <v> </v>
      </c>
      <c r="I27" s="321" t="str">
        <f t="shared" si="3"/>
        <v> </v>
      </c>
    </row>
    <row r="28" spans="1:9" ht="12.75">
      <c r="A28" s="125" t="str">
        <f>'t1'!A28</f>
        <v>CAPO DI I CLASSE</v>
      </c>
      <c r="B28" s="316" t="str">
        <f>'t1'!B28</f>
        <v>016332</v>
      </c>
      <c r="C28" s="340">
        <f>'t12'!C28</f>
        <v>0</v>
      </c>
      <c r="D28" s="341">
        <f>'t12'!D28</f>
        <v>0</v>
      </c>
      <c r="E28" s="342" t="str">
        <f t="shared" si="2"/>
        <v> </v>
      </c>
      <c r="F28" s="363">
        <v>23770</v>
      </c>
      <c r="G28" s="342" t="str">
        <f t="shared" si="0"/>
        <v> </v>
      </c>
      <c r="H28" s="343" t="str">
        <f t="shared" si="1"/>
        <v> </v>
      </c>
      <c r="I28" s="321" t="str">
        <f t="shared" si="3"/>
        <v> </v>
      </c>
    </row>
    <row r="29" spans="1:9" ht="12.75">
      <c r="A29" s="125" t="str">
        <f>'t1'!A29</f>
        <v>CAPO DI II CLASSE</v>
      </c>
      <c r="B29" s="316" t="str">
        <f>'t1'!B29</f>
        <v>015347</v>
      </c>
      <c r="C29" s="340">
        <f>'t12'!C29</f>
        <v>0</v>
      </c>
      <c r="D29" s="341">
        <f>'t12'!D29</f>
        <v>0</v>
      </c>
      <c r="E29" s="342" t="str">
        <f t="shared" si="2"/>
        <v> </v>
      </c>
      <c r="F29" s="363">
        <v>23325</v>
      </c>
      <c r="G29" s="342" t="str">
        <f t="shared" si="0"/>
        <v> </v>
      </c>
      <c r="H29" s="343" t="str">
        <f t="shared" si="1"/>
        <v> </v>
      </c>
      <c r="I29" s="321" t="str">
        <f t="shared" si="3"/>
        <v> </v>
      </c>
    </row>
    <row r="30" spans="1:9" ht="12.75">
      <c r="A30" s="125" t="str">
        <f>'t1'!A30</f>
        <v>CAPO DI III CLASSE</v>
      </c>
      <c r="B30" s="316" t="str">
        <f>'t1'!B30</f>
        <v>014333</v>
      </c>
      <c r="C30" s="340">
        <f>'t12'!C30</f>
        <v>0</v>
      </c>
      <c r="D30" s="341">
        <f>'t12'!D30</f>
        <v>0</v>
      </c>
      <c r="E30" s="342" t="str">
        <f t="shared" si="2"/>
        <v> </v>
      </c>
      <c r="F30" s="363">
        <v>22212</v>
      </c>
      <c r="G30" s="342" t="str">
        <f t="shared" si="0"/>
        <v> </v>
      </c>
      <c r="H30" s="343" t="str">
        <f t="shared" si="1"/>
        <v> </v>
      </c>
      <c r="I30" s="321" t="str">
        <f t="shared" si="3"/>
        <v> </v>
      </c>
    </row>
    <row r="31" spans="1:9" ht="12.75">
      <c r="A31" s="125" t="str">
        <f>'t1'!A31</f>
        <v>SECONDO CAPO SCELTO QUALIFICA SPECIALE</v>
      </c>
      <c r="B31" s="316" t="str">
        <f>'t1'!B31</f>
        <v>015959</v>
      </c>
      <c r="C31" s="340">
        <f>'t12'!C31</f>
        <v>0</v>
      </c>
      <c r="D31" s="341">
        <f>'t12'!D31</f>
        <v>0</v>
      </c>
      <c r="E31" s="342" t="str">
        <f t="shared" si="2"/>
        <v> </v>
      </c>
      <c r="F31" s="363">
        <v>23325</v>
      </c>
      <c r="G31" s="342" t="str">
        <f t="shared" si="0"/>
        <v> </v>
      </c>
      <c r="H31" s="343" t="str">
        <f t="shared" si="1"/>
        <v> </v>
      </c>
      <c r="I31" s="321" t="str">
        <f t="shared" si="3"/>
        <v> </v>
      </c>
    </row>
    <row r="32" spans="1:9" ht="12.75">
      <c r="A32" s="125" t="str">
        <f>'t1'!A32</f>
        <v>SECONDO CAPO SCELTO CON 4 ANNI NEL GRADO</v>
      </c>
      <c r="B32" s="316" t="str">
        <f>'t1'!B32</f>
        <v>013960</v>
      </c>
      <c r="C32" s="340">
        <f>'t12'!C32</f>
        <v>0</v>
      </c>
      <c r="D32" s="341">
        <f>'t12'!D32</f>
        <v>0</v>
      </c>
      <c r="E32" s="342" t="str">
        <f t="shared" si="2"/>
        <v> </v>
      </c>
      <c r="F32" s="363">
        <v>22390</v>
      </c>
      <c r="G32" s="342" t="str">
        <f t="shared" si="0"/>
        <v> </v>
      </c>
      <c r="H32" s="343" t="str">
        <f t="shared" si="1"/>
        <v> </v>
      </c>
      <c r="I32" s="321" t="str">
        <f t="shared" si="3"/>
        <v> </v>
      </c>
    </row>
    <row r="33" spans="1:9" ht="12.75">
      <c r="A33" s="125" t="str">
        <f>'t1'!A33</f>
        <v>SECONDO CAPO SCELTO</v>
      </c>
      <c r="B33" s="316" t="str">
        <f>'t1'!B33</f>
        <v>015350</v>
      </c>
      <c r="C33" s="340">
        <f>'t12'!C33</f>
        <v>0</v>
      </c>
      <c r="D33" s="341">
        <f>'t12'!D33</f>
        <v>0</v>
      </c>
      <c r="E33" s="342" t="str">
        <f t="shared" si="2"/>
        <v> </v>
      </c>
      <c r="F33" s="363">
        <v>22123</v>
      </c>
      <c r="G33" s="342" t="str">
        <f t="shared" si="0"/>
        <v> </v>
      </c>
      <c r="H33" s="343" t="str">
        <f t="shared" si="1"/>
        <v> </v>
      </c>
      <c r="I33" s="321" t="str">
        <f t="shared" si="3"/>
        <v> </v>
      </c>
    </row>
    <row r="34" spans="1:9" ht="12.75">
      <c r="A34" s="125" t="str">
        <f>'t1'!A34</f>
        <v>SECONDO CAPO</v>
      </c>
      <c r="B34" s="316" t="str">
        <f>'t1'!B34</f>
        <v>014349</v>
      </c>
      <c r="C34" s="340">
        <f>'t12'!C34</f>
        <v>0</v>
      </c>
      <c r="D34" s="341">
        <f>'t12'!D34</f>
        <v>0</v>
      </c>
      <c r="E34" s="342" t="str">
        <f t="shared" si="2"/>
        <v> </v>
      </c>
      <c r="F34" s="363">
        <v>21633</v>
      </c>
      <c r="G34" s="342" t="str">
        <f t="shared" si="0"/>
        <v> </v>
      </c>
      <c r="H34" s="343" t="str">
        <f t="shared" si="1"/>
        <v> </v>
      </c>
      <c r="I34" s="321" t="str">
        <f t="shared" si="3"/>
        <v> </v>
      </c>
    </row>
    <row r="35" spans="1:9" ht="12.75">
      <c r="A35" s="125" t="str">
        <f>'t1'!A35</f>
        <v>SERGENTE</v>
      </c>
      <c r="B35" s="316" t="str">
        <f>'t1'!B35</f>
        <v>014308</v>
      </c>
      <c r="C35" s="340">
        <f>'t12'!C35</f>
        <v>0</v>
      </c>
      <c r="D35" s="341">
        <f>'t12'!D35</f>
        <v>0</v>
      </c>
      <c r="E35" s="342" t="str">
        <f t="shared" si="2"/>
        <v> </v>
      </c>
      <c r="F35" s="363">
        <v>20787</v>
      </c>
      <c r="G35" s="342" t="str">
        <f t="shared" si="0"/>
        <v> </v>
      </c>
      <c r="H35" s="343" t="str">
        <f t="shared" si="1"/>
        <v> </v>
      </c>
      <c r="I35" s="321" t="str">
        <f t="shared" si="3"/>
        <v> </v>
      </c>
    </row>
    <row r="36" spans="1:9" ht="12.75">
      <c r="A36" s="125" t="str">
        <f>'t1'!A36</f>
        <v>SOTTOCAPO DI 1^ CLASSE SCELTO QUALIFICA SPECIALE</v>
      </c>
      <c r="B36" s="316" t="str">
        <f>'t1'!B36</f>
        <v>013961</v>
      </c>
      <c r="C36" s="340">
        <f>'t12'!C36</f>
        <v>0</v>
      </c>
      <c r="D36" s="341">
        <f>'t12'!D36</f>
        <v>0</v>
      </c>
      <c r="E36" s="342" t="str">
        <f t="shared" si="2"/>
        <v> </v>
      </c>
      <c r="F36" s="363">
        <v>21633</v>
      </c>
      <c r="G36" s="342" t="str">
        <f t="shared" si="0"/>
        <v> </v>
      </c>
      <c r="H36" s="343" t="str">
        <f t="shared" si="1"/>
        <v> </v>
      </c>
      <c r="I36" s="321" t="str">
        <f t="shared" si="3"/>
        <v> </v>
      </c>
    </row>
    <row r="37" spans="1:9" ht="12.75">
      <c r="A37" s="125" t="str">
        <f>'t1'!A37</f>
        <v>SOTTOCAPO DI 1^ CLASSE SCELTO CON 5 ANNI NEL GRADO</v>
      </c>
      <c r="B37" s="316" t="str">
        <f>'t1'!B37</f>
        <v>013962</v>
      </c>
      <c r="C37" s="340">
        <f>'t12'!C37</f>
        <v>0</v>
      </c>
      <c r="D37" s="341">
        <f>'t12'!D37</f>
        <v>0</v>
      </c>
      <c r="E37" s="342" t="str">
        <f t="shared" si="2"/>
        <v> </v>
      </c>
      <c r="F37" s="363">
        <v>20832</v>
      </c>
      <c r="G37" s="342" t="str">
        <f t="shared" si="0"/>
        <v> </v>
      </c>
      <c r="H37" s="343" t="str">
        <f t="shared" si="1"/>
        <v> </v>
      </c>
      <c r="I37" s="321" t="str">
        <f t="shared" si="3"/>
        <v> </v>
      </c>
    </row>
    <row r="38" spans="1:9" ht="12.75">
      <c r="A38" s="125" t="str">
        <f>'t1'!A38</f>
        <v>SOTTOCAPO DI I CLASSE SCELTO</v>
      </c>
      <c r="B38" s="316" t="str">
        <f>'t1'!B38</f>
        <v>013337</v>
      </c>
      <c r="C38" s="340">
        <f>'t12'!C38</f>
        <v>0</v>
      </c>
      <c r="D38" s="341">
        <f>'t12'!D38</f>
        <v>0</v>
      </c>
      <c r="E38" s="342" t="str">
        <f t="shared" si="2"/>
        <v> </v>
      </c>
      <c r="F38" s="363">
        <v>20743</v>
      </c>
      <c r="G38" s="342" t="str">
        <f t="shared" si="0"/>
        <v> </v>
      </c>
      <c r="H38" s="343" t="str">
        <f t="shared" si="1"/>
        <v> </v>
      </c>
      <c r="I38" s="321" t="str">
        <f t="shared" si="3"/>
        <v> </v>
      </c>
    </row>
    <row r="39" spans="1:9" ht="12.75">
      <c r="A39" s="125" t="str">
        <f>'t1'!A39</f>
        <v>SOTTOCAPO DI I CLASSE</v>
      </c>
      <c r="B39" s="316" t="str">
        <f>'t1'!B39</f>
        <v>013351</v>
      </c>
      <c r="C39" s="340">
        <f>'t12'!C39</f>
        <v>0</v>
      </c>
      <c r="D39" s="341">
        <f>'t12'!D39</f>
        <v>0</v>
      </c>
      <c r="E39" s="342" t="str">
        <f t="shared" si="2"/>
        <v> </v>
      </c>
      <c r="F39" s="363">
        <v>19942</v>
      </c>
      <c r="G39" s="342" t="str">
        <f t="shared" si="0"/>
        <v> </v>
      </c>
      <c r="H39" s="343" t="str">
        <f t="shared" si="1"/>
        <v> </v>
      </c>
      <c r="I39" s="321" t="str">
        <f t="shared" si="3"/>
        <v> </v>
      </c>
    </row>
    <row r="40" spans="1:9" ht="12.75">
      <c r="A40" s="125" t="str">
        <f>'t1'!A40</f>
        <v>SOTTOCAPO DI II CLASSE</v>
      </c>
      <c r="B40" s="316" t="str">
        <f>'t1'!B40</f>
        <v>013352</v>
      </c>
      <c r="C40" s="340">
        <f>'t12'!C40</f>
        <v>0</v>
      </c>
      <c r="D40" s="341">
        <f>'t12'!D40</f>
        <v>0</v>
      </c>
      <c r="E40" s="342" t="str">
        <f t="shared" si="2"/>
        <v> </v>
      </c>
      <c r="F40" s="363">
        <v>19318</v>
      </c>
      <c r="G40" s="342" t="str">
        <f t="shared" si="0"/>
        <v> </v>
      </c>
      <c r="H40" s="343" t="str">
        <f t="shared" si="1"/>
        <v> </v>
      </c>
      <c r="I40" s="321" t="str">
        <f t="shared" si="3"/>
        <v> </v>
      </c>
    </row>
    <row r="41" spans="1:9" ht="12.75">
      <c r="A41" s="125" t="str">
        <f>'t1'!A41</f>
        <v>SOTTOCAPO DI III CLASSE</v>
      </c>
      <c r="B41" s="316" t="str">
        <f>'t1'!B41</f>
        <v>013353</v>
      </c>
      <c r="C41" s="340">
        <f>'t12'!C41</f>
        <v>0</v>
      </c>
      <c r="D41" s="341">
        <f>'t12'!D41</f>
        <v>0</v>
      </c>
      <c r="E41" s="342" t="str">
        <f aca="true" t="shared" si="4" ref="E41:E47">IF(C41=0," ",D41/C41*12)</f>
        <v> </v>
      </c>
      <c r="F41" s="363">
        <v>18740</v>
      </c>
      <c r="G41" s="342" t="str">
        <f t="shared" si="0"/>
        <v> </v>
      </c>
      <c r="H41" s="343" t="str">
        <f t="shared" si="1"/>
        <v> </v>
      </c>
      <c r="I41" s="321" t="str">
        <f t="shared" si="3"/>
        <v> </v>
      </c>
    </row>
    <row r="42" spans="1:9" ht="12.75">
      <c r="A42" s="125" t="str">
        <f>'t1'!A42</f>
        <v>SOTTOCAPO  III CLASSE (VFP4 FERMA BIENNALE)</v>
      </c>
      <c r="B42" s="316" t="str">
        <f>'t1'!B42</f>
        <v>013963</v>
      </c>
      <c r="C42" s="340">
        <f>'t12'!C42</f>
        <v>0</v>
      </c>
      <c r="D42" s="341">
        <f>'t12'!D42</f>
        <v>0</v>
      </c>
      <c r="E42" s="342" t="str">
        <f t="shared" si="4"/>
        <v> </v>
      </c>
      <c r="F42" s="363">
        <v>18740</v>
      </c>
      <c r="G42" s="342" t="str">
        <f t="shared" si="0"/>
        <v> </v>
      </c>
      <c r="H42" s="343" t="str">
        <f t="shared" si="1"/>
        <v> </v>
      </c>
      <c r="I42" s="321" t="str">
        <f t="shared" si="3"/>
        <v> </v>
      </c>
    </row>
    <row r="43" spans="1:9" ht="12.75">
      <c r="A43" s="125" t="str">
        <f>'t1'!A43</f>
        <v>VOLONTARI IN FERMA PREFISSATA QUADRIENNALE</v>
      </c>
      <c r="B43" s="316" t="str">
        <f>'t1'!B43</f>
        <v>000FP4</v>
      </c>
      <c r="C43" s="340">
        <f>'t12'!C43</f>
        <v>0</v>
      </c>
      <c r="D43" s="341">
        <f>'t12'!D43</f>
        <v>0</v>
      </c>
      <c r="E43" s="342" t="str">
        <f t="shared" si="4"/>
        <v> </v>
      </c>
      <c r="F43" s="363">
        <v>15414</v>
      </c>
      <c r="G43" s="342" t="str">
        <f t="shared" si="0"/>
        <v> </v>
      </c>
      <c r="H43" s="343" t="str">
        <f t="shared" si="1"/>
        <v> </v>
      </c>
      <c r="I43" s="321" t="str">
        <f t="shared" si="3"/>
        <v> </v>
      </c>
    </row>
    <row r="44" spans="1:9" ht="12.75">
      <c r="A44" s="125" t="str">
        <f>'t1'!A44</f>
        <v>VOLONTARI IN FERMA PREFISSATA DI 1 ANNO</v>
      </c>
      <c r="B44" s="316" t="str">
        <f>'t1'!B44</f>
        <v>000FP1</v>
      </c>
      <c r="C44" s="340">
        <f>'t12'!C44</f>
        <v>0</v>
      </c>
      <c r="D44" s="341">
        <f>'t12'!D44</f>
        <v>0</v>
      </c>
      <c r="E44" s="342" t="str">
        <f t="shared" si="4"/>
        <v> </v>
      </c>
      <c r="F44" s="363">
        <v>15414</v>
      </c>
      <c r="G44" s="342" t="str">
        <f t="shared" si="0"/>
        <v> </v>
      </c>
      <c r="H44" s="343" t="str">
        <f t="shared" si="1"/>
        <v> </v>
      </c>
      <c r="I44" s="321" t="str">
        <f t="shared" si="3"/>
        <v> </v>
      </c>
    </row>
    <row r="45" spans="1:9" ht="12.75">
      <c r="A45" s="125" t="str">
        <f>'t1'!A45</f>
        <v>VOLONTARI IN FERMA PREFISSATA DI 1 ANNO RAFFERMATI</v>
      </c>
      <c r="B45" s="316" t="str">
        <f>'t1'!B45</f>
        <v>000FR1</v>
      </c>
      <c r="C45" s="340">
        <f>'t12'!C45</f>
        <v>0</v>
      </c>
      <c r="D45" s="341">
        <f>'t12'!D45</f>
        <v>0</v>
      </c>
      <c r="E45" s="342" t="str">
        <f t="shared" si="4"/>
        <v> </v>
      </c>
      <c r="F45" s="363">
        <v>13333</v>
      </c>
      <c r="G45" s="342" t="str">
        <f t="shared" si="0"/>
        <v> </v>
      </c>
      <c r="H45" s="343" t="str">
        <f t="shared" si="1"/>
        <v> </v>
      </c>
      <c r="I45" s="321" t="str">
        <f t="shared" si="3"/>
        <v> </v>
      </c>
    </row>
    <row r="46" spans="1:9" ht="12.75">
      <c r="A46" s="125" t="str">
        <f>'t1'!A46</f>
        <v>U.F.P. SOTTOTENENTE DI VASCELLO</v>
      </c>
      <c r="B46" s="316" t="str">
        <f>'t1'!B46</f>
        <v>017832</v>
      </c>
      <c r="C46" s="340">
        <f>'t12'!C46</f>
        <v>0</v>
      </c>
      <c r="D46" s="341">
        <f>'t12'!D46</f>
        <v>0</v>
      </c>
      <c r="E46" s="342" t="str">
        <f t="shared" si="4"/>
        <v> </v>
      </c>
      <c r="F46" s="363">
        <v>23334</v>
      </c>
      <c r="G46" s="342" t="str">
        <f t="shared" si="0"/>
        <v> </v>
      </c>
      <c r="H46" s="343" t="str">
        <f t="shared" si="1"/>
        <v> </v>
      </c>
      <c r="I46" s="321" t="str">
        <f t="shared" si="3"/>
        <v> </v>
      </c>
    </row>
    <row r="47" spans="1:9" ht="12.75">
      <c r="A47" s="125" t="str">
        <f>'t1'!A47</f>
        <v>U.F.P.  GUARDIAMARINA</v>
      </c>
      <c r="B47" s="316" t="str">
        <f>'t1'!B47</f>
        <v>014833</v>
      </c>
      <c r="C47" s="340">
        <f>'t12'!C47</f>
        <v>0</v>
      </c>
      <c r="D47" s="341">
        <f>'t12'!D47</f>
        <v>0</v>
      </c>
      <c r="E47" s="342" t="str">
        <f t="shared" si="4"/>
        <v> </v>
      </c>
      <c r="F47" s="363">
        <v>19659</v>
      </c>
      <c r="G47" s="342" t="str">
        <f t="shared" si="0"/>
        <v> </v>
      </c>
      <c r="H47" s="343" t="str">
        <f t="shared" si="1"/>
        <v> </v>
      </c>
      <c r="I47" s="321" t="str">
        <f t="shared" si="3"/>
        <v> </v>
      </c>
    </row>
    <row r="48" spans="1:9" ht="12.75">
      <c r="A48" s="125" t="str">
        <f>'t1'!A48</f>
        <v>ALLIEVI</v>
      </c>
      <c r="B48" s="316" t="str">
        <f>'t1'!B48</f>
        <v>000180</v>
      </c>
      <c r="C48" s="340">
        <f>'t12'!C48</f>
        <v>0</v>
      </c>
      <c r="D48" s="341">
        <f>'t12'!D48</f>
        <v>0</v>
      </c>
      <c r="E48" s="342" t="str">
        <f>IF(C48=0," ",D48/C48*12)</f>
        <v> </v>
      </c>
      <c r="F48" s="363">
        <v>15414</v>
      </c>
      <c r="G48" s="342" t="str">
        <f>IF(E48=" "," ",E48-F48)</f>
        <v> </v>
      </c>
      <c r="H48" s="343" t="str">
        <f>IF(E48=" "," ",IF(F48=0," ",G48/F48))</f>
        <v> </v>
      </c>
      <c r="I48" s="321" t="str">
        <f>IF(E48=" "," ",IF(F48=0," ",IF(ABS(H48)&gt;0.02,"ERRORE","OK")))</f>
        <v> </v>
      </c>
    </row>
    <row r="49" spans="1:9" ht="12.75">
      <c r="A49" s="125" t="str">
        <f>'t1'!A49</f>
        <v>ALLIEVI SCUOLE MILITARI</v>
      </c>
      <c r="B49" s="316" t="str">
        <f>'t1'!B49</f>
        <v>000SCM</v>
      </c>
      <c r="C49" s="340">
        <f>'t12'!C49</f>
        <v>0</v>
      </c>
      <c r="D49" s="341">
        <f>'t12'!D49</f>
        <v>0</v>
      </c>
      <c r="E49" s="342" t="str">
        <f>IF(C49=0," ",D49/C49*12)</f>
        <v> </v>
      </c>
      <c r="F49" s="363">
        <v>1490</v>
      </c>
      <c r="G49" s="342" t="str">
        <f>IF(E49=" "," ",E49-F49)</f>
        <v> </v>
      </c>
      <c r="H49" s="343" t="str">
        <f>IF(E49=" "," ",IF(F49=0," ",G49/F49))</f>
        <v> </v>
      </c>
      <c r="I49" s="321" t="str">
        <f>IF(E49=" "," ",IF(F49=0," ",IF(ABS(H49)&gt;0.02,"ERRORE","OK")))</f>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C2" sqref="C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57" t="str">
        <f>'t1'!A1</f>
        <v>CAPITANERIE DI PORTO - anno 2018</v>
      </c>
      <c r="B1" s="957"/>
      <c r="C1" s="957"/>
      <c r="D1" s="957"/>
      <c r="E1" s="663"/>
      <c r="F1" s="313"/>
      <c r="G1" s="313"/>
      <c r="H1" s="313"/>
      <c r="I1" s="313"/>
      <c r="K1" s="3"/>
      <c r="M1"/>
    </row>
    <row r="2" spans="1:13" ht="15.75" thickBot="1">
      <c r="A2" s="864" t="s">
        <v>585</v>
      </c>
      <c r="B2" s="865"/>
      <c r="C2" s="865"/>
      <c r="D2" s="865"/>
      <c r="E2" s="314"/>
      <c r="F2" s="314"/>
      <c r="G2" s="314"/>
      <c r="H2" s="314"/>
      <c r="I2" s="314"/>
      <c r="K2" s="3"/>
      <c r="M2"/>
    </row>
    <row r="3" spans="1:5" ht="33" customHeight="1" thickBot="1">
      <c r="A3" s="1057" t="s">
        <v>586</v>
      </c>
      <c r="B3" s="1058"/>
      <c r="C3" s="1058"/>
      <c r="D3" s="1059"/>
      <c r="E3" s="687"/>
    </row>
    <row r="4" spans="1:4" s="184" customFormat="1" ht="30.75" thickBot="1">
      <c r="A4" s="604" t="s">
        <v>495</v>
      </c>
      <c r="B4" s="605" t="s">
        <v>496</v>
      </c>
      <c r="C4" s="605" t="s">
        <v>497</v>
      </c>
      <c r="D4" s="606" t="s">
        <v>498</v>
      </c>
    </row>
    <row r="5" spans="1:4" ht="39" customHeight="1">
      <c r="A5" s="688" t="str">
        <f>SI_1!B85</f>
        <v>Non compilare</v>
      </c>
      <c r="B5" s="689">
        <f>SI_1!G85</f>
        <v>0</v>
      </c>
      <c r="C5" s="689">
        <f>'t1'!K50+'t1'!L50</f>
        <v>0</v>
      </c>
      <c r="D5" s="868" t="str">
        <f>IF(B5&lt;=C5,"OK","Dati incoerenti: controllare i valori")</f>
        <v>OK</v>
      </c>
    </row>
    <row r="6" spans="1:4" ht="39" customHeight="1">
      <c r="A6" s="690" t="str">
        <f>SI_1!B106</f>
        <v>Indicare il numero delle unita rilevate in tabella 1 tra i "presenti al 31.12" che risultavano titolari di permessi per legge n. 104/92.</v>
      </c>
      <c r="B6" s="691">
        <f>SI_1!G106</f>
        <v>0</v>
      </c>
      <c r="C6" s="691">
        <f>'t1'!K50+'t1'!L50</f>
        <v>0</v>
      </c>
      <c r="D6" s="869" t="str">
        <f>IF(B6&lt;=C6,"OK","Dati incoerenti: controllare i valori")</f>
        <v>OK</v>
      </c>
    </row>
    <row r="7" spans="1:4" ht="39" customHeight="1" thickBot="1">
      <c r="A7" s="692" t="str">
        <f>SI_1!B109</f>
        <v>Indicare il numero delle unita rilevate in tabella 1 tra i "presenti al 31.12" che risultavano titolari di permessi ai sensi dell'art. 42, c.5 D.lgs.151/2001.</v>
      </c>
      <c r="B7" s="693">
        <f>SI_1!G109</f>
        <v>0</v>
      </c>
      <c r="C7" s="693">
        <f>'t1'!K50+'t1'!L50</f>
        <v>0</v>
      </c>
      <c r="D7" s="870" t="str">
        <f>IF(B7&lt;=C7,"OK","Dati incoerenti: controllare i valori")</f>
        <v>OK</v>
      </c>
    </row>
    <row r="10" spans="1:13" ht="15.75" thickBot="1">
      <c r="A10" s="866" t="s">
        <v>587</v>
      </c>
      <c r="B10" s="865"/>
      <c r="C10" s="865"/>
      <c r="D10" s="865"/>
      <c r="E10" s="314"/>
      <c r="F10" s="314"/>
      <c r="G10" s="314"/>
      <c r="H10" s="314"/>
      <c r="I10" s="314"/>
      <c r="K10" s="3"/>
      <c r="M10"/>
    </row>
    <row r="11" spans="1:5" ht="32.25" customHeight="1" thickBot="1">
      <c r="A11" s="1057" t="s">
        <v>588</v>
      </c>
      <c r="B11" s="1058"/>
      <c r="C11" s="1058"/>
      <c r="D11" s="1059"/>
      <c r="E11" s="687"/>
    </row>
    <row r="12" spans="1:4" s="184" customFormat="1" ht="21" thickBot="1">
      <c r="A12" s="694" t="s">
        <v>495</v>
      </c>
      <c r="B12" s="695" t="s">
        <v>496</v>
      </c>
      <c r="C12" s="695" t="s">
        <v>499</v>
      </c>
      <c r="D12" s="696" t="s">
        <v>500</v>
      </c>
    </row>
    <row r="13" spans="1:4" ht="39" customHeight="1">
      <c r="A13" s="697" t="str">
        <f>SI_1!B106</f>
        <v>Indicare il numero delle unita rilevate in tabella 1 tra i "presenti al 31.12" che risultavano titolari di permessi per legge n. 104/92.</v>
      </c>
      <c r="B13" s="698">
        <f>SI_1!G106</f>
        <v>0</v>
      </c>
      <c r="C13" s="699">
        <f>'t11'!I52+'t11'!J52</f>
        <v>0</v>
      </c>
      <c r="D13" s="871" t="str">
        <f>(IF(AND(C13=0,B13&gt;0),"Mancano le assenze per questa causale",IF(AND(C13&gt;0,B13=0),"Dichiarare Unita nella domanda della Scheda Informativa 1","OK")))</f>
        <v>OK</v>
      </c>
    </row>
    <row r="14" spans="1:4" ht="39" customHeight="1" thickBot="1">
      <c r="A14" s="700" t="str">
        <f>SI_1!B109</f>
        <v>Indicare il numero delle unita rilevate in tabella 1 tra i "presenti al 31.12" che risultavano titolari di permessi ai sensi dell'art. 42, c.5 D.lgs.151/2001.</v>
      </c>
      <c r="B14" s="693">
        <f>SI_1!G109</f>
        <v>0</v>
      </c>
      <c r="C14" s="701">
        <f>'t11'!G52+'t11'!H52</f>
        <v>0</v>
      </c>
      <c r="D14" s="872" t="str">
        <f>(IF(AND(C14=0,B14&gt;0),"Mancano le assenze per questa causale",IF(AND(C14&gt;0,B14=0),"Dichiarare Unita nella domanda della Scheda Informativa 1","OK")))</f>
        <v>OK</v>
      </c>
    </row>
    <row r="17" spans="1:13" ht="12.75" customHeight="1" thickBot="1">
      <c r="A17" s="867" t="s">
        <v>589</v>
      </c>
      <c r="B17" s="865"/>
      <c r="C17" s="865"/>
      <c r="D17" s="865"/>
      <c r="E17" s="314"/>
      <c r="F17" s="314"/>
      <c r="G17" s="314"/>
      <c r="H17" s="314"/>
      <c r="I17" s="314"/>
      <c r="K17" s="3"/>
      <c r="M17"/>
    </row>
    <row r="18" spans="1:5" ht="30.75" customHeight="1" thickBot="1">
      <c r="A18" s="1057" t="s">
        <v>590</v>
      </c>
      <c r="B18" s="1058"/>
      <c r="C18" s="1058"/>
      <c r="D18" s="1059"/>
      <c r="E18" s="687"/>
    </row>
    <row r="19" spans="1:4" ht="21" thickBot="1">
      <c r="A19" s="694" t="s">
        <v>495</v>
      </c>
      <c r="B19" s="695" t="s">
        <v>573</v>
      </c>
      <c r="C19" s="695" t="s">
        <v>499</v>
      </c>
      <c r="D19" s="696" t="s">
        <v>500</v>
      </c>
    </row>
    <row r="20" spans="1:4" ht="37.5" customHeight="1" thickBot="1">
      <c r="A20" s="700" t="s">
        <v>574</v>
      </c>
      <c r="B20" s="698">
        <f>SI_1!G82</f>
        <v>0</v>
      </c>
      <c r="C20" s="699">
        <f>'t11'!E52+'t11'!F52</f>
        <v>0</v>
      </c>
      <c r="D20" s="871"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5:D7 D13:D14 D20">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6" customWidth="1"/>
    <col min="2" max="2" width="8" style="416" customWidth="1"/>
    <col min="3" max="3" width="14.16015625" style="416" customWidth="1"/>
    <col min="4" max="4" width="15.33203125" style="416" customWidth="1"/>
    <col min="5" max="5" width="25" style="416" bestFit="1" customWidth="1"/>
    <col min="6" max="6" width="17.33203125" style="416" customWidth="1"/>
    <col min="7" max="7" width="17.16015625" style="416" customWidth="1"/>
    <col min="8" max="14" width="9.33203125" style="416" customWidth="1"/>
  </cols>
  <sheetData>
    <row r="1" spans="1:13" s="5" customFormat="1" ht="26.25" customHeight="1">
      <c r="A1" s="957" t="str">
        <f>'t1'!A1:J1</f>
        <v>CAPITANERIE DI PORTO - anno 2018</v>
      </c>
      <c r="B1" s="957"/>
      <c r="C1" s="957"/>
      <c r="D1" s="957"/>
      <c r="E1" s="957"/>
      <c r="F1" s="313"/>
      <c r="G1" s="310"/>
      <c r="H1" s="313"/>
      <c r="K1" s="3"/>
      <c r="M1" s="415"/>
    </row>
    <row r="2" spans="2:13" s="5" customFormat="1" ht="15" customHeight="1">
      <c r="B2" s="1040"/>
      <c r="C2" s="1040"/>
      <c r="D2" s="1040"/>
      <c r="E2" s="1040"/>
      <c r="F2" s="1040"/>
      <c r="G2" s="1040"/>
      <c r="J2" s="314"/>
      <c r="K2" s="3"/>
      <c r="M2" s="415"/>
    </row>
    <row r="3" spans="1:2" s="5" customFormat="1" ht="21" customHeight="1" thickBot="1">
      <c r="A3" s="317" t="s">
        <v>236</v>
      </c>
      <c r="B3" s="7"/>
    </row>
    <row r="4" spans="1:7" ht="20.25" customHeight="1" thickBot="1">
      <c r="A4" s="327" t="s">
        <v>237</v>
      </c>
      <c r="B4" s="1065">
        <f>'t12'!K50+'t13'!V50</f>
        <v>0</v>
      </c>
      <c r="C4" s="1066"/>
      <c r="D4" s="1066"/>
      <c r="E4" s="1066"/>
      <c r="F4" s="1066"/>
      <c r="G4" s="1067"/>
    </row>
    <row r="5" spans="1:14" ht="85.5" customHeight="1" thickBot="1">
      <c r="A5" s="208" t="s">
        <v>91</v>
      </c>
      <c r="B5" s="209" t="s">
        <v>222</v>
      </c>
      <c r="C5" s="209" t="s">
        <v>223</v>
      </c>
      <c r="D5" s="210" t="s">
        <v>224</v>
      </c>
      <c r="E5" s="1068" t="s">
        <v>221</v>
      </c>
      <c r="F5" s="1069"/>
      <c r="G5" s="1070"/>
      <c r="H5" s="415"/>
      <c r="I5" s="415"/>
      <c r="J5" s="415"/>
      <c r="K5" s="415"/>
      <c r="L5" s="415"/>
      <c r="M5" s="415"/>
      <c r="N5" s="415"/>
    </row>
    <row r="6" spans="1:14" ht="19.5" customHeight="1">
      <c r="A6" s="207" t="str">
        <f>'t14'!A4</f>
        <v>ASSEGNI PER IL NUCLEO FAMILIARE</v>
      </c>
      <c r="B6" s="322" t="str">
        <f>'t14'!B4</f>
        <v>L005</v>
      </c>
      <c r="C6" s="318">
        <f>'t14'!D4</f>
        <v>0</v>
      </c>
      <c r="D6" s="417" t="str">
        <f aca="true" t="shared" si="0" ref="D6:D12">IF($B$4=0," ",(IF(C6=0," ",C6/$B$4)))</f>
        <v> </v>
      </c>
      <c r="E6" s="1077" t="str">
        <f>IF($B$4=0,"TABELLE 12 -13 ASSENTI",(IF('t12'!$K$50=0,"TAB. 12 ASSENTE",(IF('t13'!V50=0,"TAB. 13 ASSENTE"," ")))))</f>
        <v>TABELLE 12 -13 ASSENTI</v>
      </c>
      <c r="F6" s="1078"/>
      <c r="G6" s="1079"/>
      <c r="H6" s="415"/>
      <c r="I6" s="415"/>
      <c r="J6" s="415"/>
      <c r="K6" s="415"/>
      <c r="L6" s="415"/>
      <c r="M6" s="415"/>
      <c r="N6" s="415"/>
    </row>
    <row r="7" spans="1:14" ht="19.5" customHeight="1">
      <c r="A7" s="207" t="str">
        <f>'t14'!A5</f>
        <v>GESTIONE MENSE </v>
      </c>
      <c r="B7" s="322" t="str">
        <f>'t14'!B5</f>
        <v>L010</v>
      </c>
      <c r="C7" s="319">
        <f>'t14'!D5</f>
        <v>0</v>
      </c>
      <c r="D7" s="418" t="str">
        <f t="shared" si="0"/>
        <v> </v>
      </c>
      <c r="E7" s="1071"/>
      <c r="F7" s="1072"/>
      <c r="G7" s="1073"/>
      <c r="H7" s="415"/>
      <c r="I7" s="415"/>
      <c r="J7" s="415"/>
      <c r="K7" s="415"/>
      <c r="L7" s="415"/>
      <c r="M7" s="415"/>
      <c r="N7" s="415"/>
    </row>
    <row r="8" spans="1:14" ht="19.5" customHeight="1">
      <c r="A8" s="207" t="str">
        <f>'t14'!A6</f>
        <v>EROGAZIONE BUONI PASTO</v>
      </c>
      <c r="B8" s="322" t="str">
        <f>'t14'!B6</f>
        <v>L011</v>
      </c>
      <c r="C8" s="319">
        <f>'t14'!D6</f>
        <v>0</v>
      </c>
      <c r="D8" s="418" t="str">
        <f t="shared" si="0"/>
        <v> </v>
      </c>
      <c r="E8" s="1071"/>
      <c r="F8" s="1072"/>
      <c r="G8" s="1073"/>
      <c r="H8" s="415"/>
      <c r="I8" s="415"/>
      <c r="J8" s="415"/>
      <c r="K8" s="415"/>
      <c r="L8" s="415"/>
      <c r="M8" s="415"/>
      <c r="N8" s="415"/>
    </row>
    <row r="9" spans="1:14" ht="19.5" customHeight="1">
      <c r="A9" s="207" t="str">
        <f>'t14'!A7</f>
        <v>FORMAZIONE DEL PERSONALE</v>
      </c>
      <c r="B9" s="322" t="str">
        <f>'t14'!B7</f>
        <v>L020</v>
      </c>
      <c r="C9" s="319">
        <f>'t14'!D7</f>
        <v>0</v>
      </c>
      <c r="D9" s="418" t="str">
        <f t="shared" si="0"/>
        <v> </v>
      </c>
      <c r="E9" s="1071"/>
      <c r="F9" s="1072"/>
      <c r="G9" s="1073"/>
      <c r="H9" s="415"/>
      <c r="I9" s="415"/>
      <c r="J9" s="415"/>
      <c r="K9" s="415"/>
      <c r="L9" s="415"/>
      <c r="M9" s="415"/>
      <c r="N9" s="415"/>
    </row>
    <row r="10" spans="1:14" ht="19.5" customHeight="1">
      <c r="A10" s="207" t="str">
        <f>'t14'!A8</f>
        <v>BENESSERE DEL PERSONALE</v>
      </c>
      <c r="B10" s="322" t="str">
        <f>'t14'!B8</f>
        <v>L090</v>
      </c>
      <c r="C10" s="319">
        <f>'t14'!D8</f>
        <v>0</v>
      </c>
      <c r="D10" s="418" t="str">
        <f t="shared" si="0"/>
        <v> </v>
      </c>
      <c r="E10" s="1071"/>
      <c r="F10" s="1072"/>
      <c r="G10" s="1073"/>
      <c r="H10" s="415"/>
      <c r="I10" s="415"/>
      <c r="J10" s="415"/>
      <c r="K10" s="415"/>
      <c r="L10" s="415"/>
      <c r="M10" s="415"/>
      <c r="N10" s="415"/>
    </row>
    <row r="11" spans="1:14" ht="19.5" customHeight="1" thickBot="1">
      <c r="A11" s="207" t="str">
        <f>'t14'!A9</f>
        <v>EQUO INDENNIZZO AL PERSONALE</v>
      </c>
      <c r="B11" s="322" t="str">
        <f>'t14'!B9</f>
        <v>L100</v>
      </c>
      <c r="C11" s="319">
        <f>'t14'!D9</f>
        <v>0</v>
      </c>
      <c r="D11" s="419" t="str">
        <f t="shared" si="0"/>
        <v> </v>
      </c>
      <c r="E11" s="1074"/>
      <c r="F11" s="1075"/>
      <c r="G11" s="1076"/>
      <c r="H11" s="415"/>
      <c r="I11" s="415"/>
      <c r="J11" s="415"/>
      <c r="K11" s="415"/>
      <c r="L11" s="415"/>
      <c r="M11" s="415"/>
      <c r="N11" s="415"/>
    </row>
    <row r="12" spans="1:14" ht="30.75" customHeight="1" thickBot="1">
      <c r="A12" s="207" t="str">
        <f>'t14'!A10</f>
        <v>SOMME CORRISPOSTE AD AGENZIA DI SOMMINISTRAZIONE(INTERINALI)</v>
      </c>
      <c r="B12" s="322" t="str">
        <f>'t14'!B10</f>
        <v>L105</v>
      </c>
      <c r="C12" s="319">
        <f>'t14'!D10</f>
        <v>0</v>
      </c>
      <c r="D12" s="419" t="str">
        <f t="shared" si="0"/>
        <v> </v>
      </c>
      <c r="E12" s="1063" t="str">
        <f>(IF(AND(C12=0,C24&gt;0),"P062 VALORIZZATA; INSERIRE SOMME SPETTANTI ALL'AGENZIA (L105)",IF(AND(C12&gt;0,C24&gt;0,C12&gt;(C24/100*30)),"ATTENZIONE: la voce L105 supera il 30% della voce P062. Il salvataggio produrrà l'INCONGRUENZA 1 che dovrà essere giustificata"," ")))</f>
        <v> </v>
      </c>
      <c r="F12" s="1080"/>
      <c r="G12" s="1081"/>
      <c r="H12" s="415"/>
      <c r="I12" s="415"/>
      <c r="J12" s="415"/>
      <c r="K12" s="415"/>
      <c r="L12" s="415"/>
      <c r="M12" s="415"/>
      <c r="N12" s="415"/>
    </row>
    <row r="13" spans="1:14" ht="19.5" customHeight="1" thickBot="1">
      <c r="A13" s="207" t="str">
        <f>'t14'!A11</f>
        <v>COPERTURE ASSICURATIVE</v>
      </c>
      <c r="B13" s="322" t="str">
        <f>'t14'!B11</f>
        <v>L107</v>
      </c>
      <c r="C13" s="319">
        <f>'t14'!D11</f>
        <v>0</v>
      </c>
      <c r="D13" s="417" t="str">
        <f aca="true" t="shared" si="1" ref="D13:D21">IF($B$4=0," ",(IF(C13=0," ",C13/$B$4)))</f>
        <v> </v>
      </c>
      <c r="E13" s="1060" t="str">
        <f>IF($B$4=0,"TABELLE 12 -13 ASSENTI",(IF('t12'!$K$50=0,"TAB. 12 ASSENTE",(IF('t13'!$V$50=0,"TAB. 13 ASSENTE"," ")))))</f>
        <v>TABELLE 12 -13 ASSENTI</v>
      </c>
      <c r="F13" s="1064" t="s">
        <v>268</v>
      </c>
      <c r="G13" s="1082" t="s">
        <v>268</v>
      </c>
      <c r="H13" s="415"/>
      <c r="I13" s="415"/>
      <c r="J13" s="415"/>
      <c r="K13" s="415"/>
      <c r="L13" s="415"/>
      <c r="M13" s="415"/>
      <c r="N13" s="415"/>
    </row>
    <row r="14" spans="1:14" ht="41.25" customHeight="1" thickBot="1">
      <c r="A14" s="207" t="str">
        <f>'t14'!A12</f>
        <v>CONTRATTI DI COLLABORAZIONE COORDINATA E CONTINUATIVA</v>
      </c>
      <c r="B14" s="322" t="str">
        <f>'t14'!B12</f>
        <v>L108</v>
      </c>
      <c r="C14" s="319">
        <f>'t14'!D12</f>
        <v>0</v>
      </c>
      <c r="D14" s="418" t="str">
        <f t="shared" si="1"/>
        <v> </v>
      </c>
      <c r="E14" s="1063" t="str">
        <f>IF(SI_1!G56=0,IF('t14'!D12=0," ","MANCA IL NUMERO DEI CONTRATTI NELLA SI_1"),IF('t14'!D12=0,"VERIFICARE SE INSERIRE LE SPESE"," "))</f>
        <v> </v>
      </c>
      <c r="F14" s="1064"/>
      <c r="G14" s="344" t="str">
        <f>IF(AND(C14&gt;0,SI_1!G56&gt;0),"VALORE MEDIO UNITARIO DI SPESA =  "&amp;C14/SI_1!G56," ")</f>
        <v> </v>
      </c>
      <c r="H14" s="415"/>
      <c r="I14" s="415"/>
      <c r="J14" s="415"/>
      <c r="K14" s="415"/>
      <c r="L14" s="415"/>
      <c r="M14" s="415"/>
      <c r="N14" s="415"/>
    </row>
    <row r="15" spans="1:14" ht="41.25" customHeight="1" thickBot="1">
      <c r="A15" s="207" t="str">
        <f>'t14'!A13</f>
        <v>INCARICHI LIBERO PROFESSIONALI/STUDIO/RICERCA/CONSULENZA</v>
      </c>
      <c r="B15" s="322" t="str">
        <f>'t14'!B13</f>
        <v>L109</v>
      </c>
      <c r="C15" s="319">
        <f>'t14'!D13</f>
        <v>0</v>
      </c>
      <c r="D15" s="418" t="str">
        <f t="shared" si="1"/>
        <v> </v>
      </c>
      <c r="E15" s="1063" t="str">
        <f>IF(SI_1!G59=0,IF('t14'!D13=0," ","MANCA IL NUMERO DEI CONTRATTI NELLA SI_1"),IF('t14'!D13=0,"VERIFICARE SE INSERIRE LE SPESE"," "))</f>
        <v> </v>
      </c>
      <c r="F15" s="1064"/>
      <c r="G15" s="344" t="str">
        <f>IF(AND(C15&gt;0,SI_1!G59&gt;0),"VALORE MEDIO UNITARIO DI SPESA =  "&amp;C15/SI_1!G59," ")</f>
        <v> </v>
      </c>
      <c r="H15" s="415"/>
      <c r="I15" s="415"/>
      <c r="J15" s="415"/>
      <c r="K15" s="415"/>
      <c r="L15" s="415"/>
      <c r="M15" s="415"/>
      <c r="N15" s="415"/>
    </row>
    <row r="16" spans="1:14" ht="41.25" customHeight="1" thickBot="1">
      <c r="A16" s="207" t="str">
        <f>'t14'!A14</f>
        <v>CONTRATTI PER RESA SERVIZI/ADEMPIMENTI OBBLIGATORI PER LEGGE</v>
      </c>
      <c r="B16" s="322" t="str">
        <f>'t14'!B14</f>
        <v>L115</v>
      </c>
      <c r="C16" s="319">
        <f>'t14'!D14</f>
        <v>0</v>
      </c>
      <c r="D16" s="418" t="str">
        <f>IF($B$4=0," ",(IF(C16=0," ",C16/$B$4)))</f>
        <v> </v>
      </c>
      <c r="E16" s="1063" t="str">
        <f>IF(SI_1!G62=0,IF('t14'!D14=0," ","MANCA IL NUMERO DEI CONTRATTI NELLA SI_1"),IF('t14'!D14=0,"VERIFICARE SE INSERIRE LE SPESE"," "))</f>
        <v> </v>
      </c>
      <c r="F16" s="1064"/>
      <c r="G16" s="344" t="str">
        <f>IF(AND(C16&gt;0,SI_1!G62&gt;0),"VALORE MEDIO UNITARIO DI SPESA =  "&amp;C16/SI_1!G62," ")</f>
        <v> </v>
      </c>
      <c r="H16" s="415"/>
      <c r="I16" s="415"/>
      <c r="J16" s="415"/>
      <c r="K16" s="415"/>
      <c r="L16" s="415"/>
      <c r="M16" s="415"/>
      <c r="N16" s="415"/>
    </row>
    <row r="17" spans="1:14" ht="19.5" customHeight="1">
      <c r="A17" s="207" t="str">
        <f>'t14'!A15</f>
        <v>ALTRE SPESE</v>
      </c>
      <c r="B17" s="322" t="str">
        <f>'t14'!B15</f>
        <v>L110</v>
      </c>
      <c r="C17" s="319">
        <f>'t14'!D15</f>
        <v>0</v>
      </c>
      <c r="D17" s="418" t="str">
        <f t="shared" si="1"/>
        <v> </v>
      </c>
      <c r="E17" s="1077" t="str">
        <f>IF($B$4=0,"TABELLE 12 -13 ASSENTI",(IF('t12'!K50=0,"TAB. 12 ASSENTE",(IF('t13'!V50=0,"TAB. 13 ASSENTE"," ")))))</f>
        <v>TABELLE 12 -13 ASSENTI</v>
      </c>
      <c r="F17" s="1083" t="s">
        <v>268</v>
      </c>
      <c r="G17" s="1084" t="s">
        <v>268</v>
      </c>
      <c r="H17" s="415"/>
      <c r="I17" s="415"/>
      <c r="J17" s="415"/>
      <c r="K17" s="415"/>
      <c r="L17" s="415"/>
      <c r="M17" s="415"/>
      <c r="N17" s="415"/>
    </row>
    <row r="18" spans="1:14" ht="19.5" customHeight="1">
      <c r="A18" s="207" t="str">
        <f>'t14'!A16</f>
        <v>RETRIBUZIONI PERSONALE  A TEMPO DETERMINATO</v>
      </c>
      <c r="B18" s="322" t="str">
        <f>'t14'!B16</f>
        <v>P015</v>
      </c>
      <c r="C18" s="319">
        <f>'t14'!D16</f>
        <v>0</v>
      </c>
      <c r="D18" s="418" t="str">
        <f t="shared" si="1"/>
        <v> </v>
      </c>
      <c r="E18" s="1085" t="s">
        <v>268</v>
      </c>
      <c r="F18" s="1086" t="s">
        <v>268</v>
      </c>
      <c r="G18" s="1087" t="s">
        <v>268</v>
      </c>
      <c r="H18" s="415"/>
      <c r="I18" s="415"/>
      <c r="J18" s="415"/>
      <c r="K18" s="415"/>
      <c r="L18" s="415"/>
      <c r="M18" s="415"/>
      <c r="N18" s="415"/>
    </row>
    <row r="19" spans="1:14" ht="19.5" customHeight="1">
      <c r="A19" s="207" t="str">
        <f>'t14'!A17</f>
        <v>RETRIBUZIONI PERSONALE CON CONTRATTO DI FORMAZIONE E LAVORO</v>
      </c>
      <c r="B19" s="322" t="str">
        <f>'t14'!B17</f>
        <v>P016</v>
      </c>
      <c r="C19" s="319">
        <f>'t14'!D17</f>
        <v>0</v>
      </c>
      <c r="D19" s="418" t="str">
        <f t="shared" si="1"/>
        <v> </v>
      </c>
      <c r="E19" s="1085" t="s">
        <v>268</v>
      </c>
      <c r="F19" s="1086" t="s">
        <v>268</v>
      </c>
      <c r="G19" s="1087" t="s">
        <v>268</v>
      </c>
      <c r="H19" s="415"/>
      <c r="I19" s="415"/>
      <c r="J19" s="415"/>
      <c r="K19" s="415"/>
      <c r="L19" s="415"/>
      <c r="M19" s="415"/>
      <c r="N19" s="415"/>
    </row>
    <row r="20" spans="1:14" ht="19.5" customHeight="1" thickBot="1">
      <c r="A20" s="207" t="str">
        <f>'t14'!A18</f>
        <v>INDENNITA' DI MISSIONE E TRASFERIMENTO</v>
      </c>
      <c r="B20" s="322" t="str">
        <f>'t14'!B18</f>
        <v>P030</v>
      </c>
      <c r="C20" s="319">
        <f>'t14'!D18</f>
        <v>0</v>
      </c>
      <c r="D20" s="418" t="str">
        <f t="shared" si="1"/>
        <v> </v>
      </c>
      <c r="E20" s="1088" t="s">
        <v>268</v>
      </c>
      <c r="F20" s="1089" t="s">
        <v>268</v>
      </c>
      <c r="G20" s="1090" t="s">
        <v>268</v>
      </c>
      <c r="H20" s="415"/>
      <c r="I20" s="415"/>
      <c r="J20" s="415"/>
      <c r="K20" s="415"/>
      <c r="L20" s="415"/>
      <c r="M20" s="415"/>
      <c r="N20" s="415"/>
    </row>
    <row r="21" spans="1:14" ht="30.75" customHeight="1" thickBot="1">
      <c r="A21" s="207" t="str">
        <f>'t14'!A20</f>
        <v>CONTRIBUTI A CARICO DELL'AMM.NE SU COMP. FISSE E ACCESSORIE</v>
      </c>
      <c r="B21" s="322" t="str">
        <f>'t14'!B20</f>
        <v>P055</v>
      </c>
      <c r="C21" s="319">
        <f>'t14'!D20</f>
        <v>0</v>
      </c>
      <c r="D21" s="418" t="str">
        <f t="shared" si="1"/>
        <v> </v>
      </c>
      <c r="E21" s="491" t="str">
        <f>IF(AND(C31=0,B4=0)," ",IF(C31=0,"TABELLA 14 ASSENTE",IF(AND(B4=0,C18=0,C19=0,C25=0),"INSERIRE RETRIBUZIONI",IF(C21=0,"INSERIRE CONTRIBUTI",ROUND((C21/(B4+C18+C19+C25)*100),2)))))</f>
        <v> </v>
      </c>
      <c r="F21" s="1080" t="str">
        <f>IF(AND(B4=0,C31=0)," ",IF(C31=0,"VALORE INCONGRUENTE",IF(C21=0," ",IF(OR(E21&lt;25.398,E21&gt;34.362),"VALORE INCONGRUENTE (Inc. 4)","OK"))))</f>
        <v> </v>
      </c>
      <c r="G21" s="1081"/>
      <c r="H21" s="415"/>
      <c r="I21" s="415"/>
      <c r="J21" s="415"/>
      <c r="K21" s="415"/>
      <c r="L21" s="415"/>
      <c r="M21" s="415"/>
      <c r="N21" s="415"/>
    </row>
    <row r="22" spans="1:14" ht="30.75" customHeight="1" thickBot="1">
      <c r="A22" s="207" t="str">
        <f>'t14'!A21</f>
        <v>QUOTE ANNUE ACCANTONAMENTO TFR O ALTRA IND. FINE SERVIZIO</v>
      </c>
      <c r="B22" s="322" t="str">
        <f>'t14'!B21</f>
        <v>P058</v>
      </c>
      <c r="C22" s="319">
        <f>'t14'!D21</f>
        <v>0</v>
      </c>
      <c r="D22" s="418" t="str">
        <f>IF($B$4=0," ",(IF(C22=0," ",C22/$B$4)))</f>
        <v> </v>
      </c>
      <c r="E22" s="1071" t="str">
        <f>IF($B$4=0,"TABELLE 12 -13 ASSENTI",(IF('t12'!$K$50=0,"TAB. 12 ASSENTE",(IF('t13'!$V$50=0,"TAB. 13 ASSENTE"," ")))))</f>
        <v>TABELLE 12 -13 ASSENTI</v>
      </c>
      <c r="F22" s="1072" t="s">
        <v>268</v>
      </c>
      <c r="G22" s="1073" t="s">
        <v>268</v>
      </c>
      <c r="H22" s="415"/>
      <c r="I22" s="415"/>
      <c r="J22" s="415"/>
      <c r="K22" s="415"/>
      <c r="L22" s="415"/>
      <c r="M22" s="415"/>
      <c r="N22" s="415"/>
    </row>
    <row r="23" spans="1:14" ht="24" customHeight="1" thickBot="1">
      <c r="A23" s="207" t="str">
        <f>'t14'!A22</f>
        <v>IRAP</v>
      </c>
      <c r="B23" s="322" t="str">
        <f>'t14'!B22</f>
        <v>P061</v>
      </c>
      <c r="C23" s="319">
        <f>'t14'!D22</f>
        <v>0</v>
      </c>
      <c r="D23" s="418" t="str">
        <f>IF($B$4=0," ",IF(C23=0," ",C23/$B$4))</f>
        <v> </v>
      </c>
      <c r="E23" s="491" t="str">
        <f>IF(AND(B4=0,C31=0)," ",IF(C31=0,"TABELLA 14 ASSENTE",IF(AND(B4=0,C18=0,C19=0,C25=0),"INSERIRE RETRIBUZIONI",IF(C23=0,"INSERIRE SOMME IRAP",ROUND((C23/(B4+C18+C19+C25)*100),2)))))</f>
        <v> </v>
      </c>
      <c r="F23" s="1080" t="str">
        <f>IF('t14'!G22=1,IF(E23&gt;8.5,"VALORE INCONGRUENTE (Inc.4)","E' stata dichiarata IRAP Commerciale"),IF(AND(B4=0,C31=0)," ",IF(C31=0,"VALORE INCONGRUENTE",IF(C23=0," ",IF(OR(E23&lt;7.65,E23&gt;9.35),"VALORE INCONGRUENTE (Inc.4)","OK")))))</f>
        <v> </v>
      </c>
      <c r="G23" s="1081"/>
      <c r="H23" s="415"/>
      <c r="I23" s="415"/>
      <c r="J23" s="415"/>
      <c r="K23" s="415"/>
      <c r="L23" s="415"/>
      <c r="M23" s="415"/>
      <c r="N23" s="415"/>
    </row>
    <row r="24" spans="1:14" ht="19.5" customHeight="1" thickBot="1">
      <c r="A24" s="207" t="str">
        <f>'t14'!A23</f>
        <v>ONERI PER I CONTRATTI DI SOMMINISTRAZIONE(INTERINALI)</v>
      </c>
      <c r="B24" s="322" t="str">
        <f>'t14'!B23</f>
        <v>P062</v>
      </c>
      <c r="C24" s="320">
        <f>'t14'!D23</f>
        <v>0</v>
      </c>
      <c r="D24" s="420" t="str">
        <f>IF($B$4=0," ",(IF(AND(C24=0,C12&gt;0),"MANCANO GLI ONERI PER I LAVORATORI",IF(C24=0," ",C24/$B$4))))</f>
        <v> </v>
      </c>
      <c r="E24" s="1060" t="str">
        <f>(IF(AND(C24=0,C12&gt;0),"L105 VALORIZZATA; INSERIRE RETRIBUZIONI PER INTERINALI (P062)"," "))</f>
        <v> </v>
      </c>
      <c r="F24" s="1061"/>
      <c r="G24" s="1062"/>
      <c r="H24" s="415"/>
      <c r="I24" s="415"/>
      <c r="J24" s="415"/>
      <c r="K24" s="415"/>
      <c r="L24" s="415"/>
      <c r="M24" s="415"/>
      <c r="N24" s="415"/>
    </row>
    <row r="25" spans="1:14" ht="19.5" customHeight="1">
      <c r="A25" s="207" t="str">
        <f>'t14'!A24</f>
        <v>COMPENSI PER PERSONALE LSU/LPU</v>
      </c>
      <c r="B25" s="322" t="str">
        <f>'t14'!B24</f>
        <v>P065</v>
      </c>
      <c r="C25" s="319">
        <f>'t14'!D24</f>
        <v>0</v>
      </c>
      <c r="D25" s="422" t="str">
        <f aca="true" t="shared" si="2" ref="D25:D30">IF($B$4=0," ",(IF(C25=0," ",C25/$B$4)))</f>
        <v> </v>
      </c>
      <c r="E25" s="1071" t="str">
        <f>IF($B$4=0,"TABELLE 12 -13 ASSENTI",(IF('t12'!$K$50=0,"TAB. 12 ASSENTE",(IF('t13'!$V$50=0,"TAB. 13 ASSENTE"," ")))))</f>
        <v>TABELLE 12 -13 ASSENTI</v>
      </c>
      <c r="F25" s="1072"/>
      <c r="G25" s="1073"/>
      <c r="H25" s="415"/>
      <c r="I25" s="415"/>
      <c r="J25" s="415"/>
      <c r="K25" s="415"/>
      <c r="L25" s="415"/>
      <c r="M25" s="415"/>
      <c r="N25" s="415"/>
    </row>
    <row r="26" spans="1:14" ht="19.5" customHeight="1">
      <c r="A26" s="207" t="str">
        <f>'t14'!A25</f>
        <v>SOMME RIMBORSATE PER PERSONALE COMAND./FUORI RUOLO/IN CONV.</v>
      </c>
      <c r="B26" s="322" t="str">
        <f>'t14'!B25</f>
        <v>P071</v>
      </c>
      <c r="C26" s="319">
        <f>'t14'!D25</f>
        <v>0</v>
      </c>
      <c r="D26" s="421" t="str">
        <f t="shared" si="2"/>
        <v> </v>
      </c>
      <c r="E26" s="1071"/>
      <c r="F26" s="1072"/>
      <c r="G26" s="1073"/>
      <c r="H26" s="415"/>
      <c r="I26" s="415"/>
      <c r="J26" s="415"/>
      <c r="K26" s="415"/>
      <c r="L26" s="415"/>
      <c r="M26" s="415"/>
      <c r="N26" s="415"/>
    </row>
    <row r="27" spans="1:14" ht="19.5" customHeight="1">
      <c r="A27" s="207" t="str">
        <f>'t14'!A26</f>
        <v>ALTRE SOMME RIMBORSATE ALLE AMMINISTRAZIONI</v>
      </c>
      <c r="B27" s="322" t="str">
        <f>'t14'!B26</f>
        <v>P074</v>
      </c>
      <c r="C27" s="319">
        <f>'t14'!D26</f>
        <v>0</v>
      </c>
      <c r="D27" s="421" t="str">
        <f t="shared" si="2"/>
        <v> </v>
      </c>
      <c r="E27" s="1071"/>
      <c r="F27" s="1072"/>
      <c r="G27" s="1073"/>
      <c r="H27" s="415"/>
      <c r="I27" s="415"/>
      <c r="J27" s="415"/>
      <c r="K27" s="415"/>
      <c r="L27" s="415"/>
      <c r="M27" s="415"/>
      <c r="N27" s="415"/>
    </row>
    <row r="28" spans="1:14" ht="19.5" customHeight="1">
      <c r="A28" s="207" t="str">
        <f>'t14'!A27</f>
        <v>SOMME RICEVUTE DA U.E. E/O PRIVATI (-)</v>
      </c>
      <c r="B28" s="322" t="str">
        <f>'t14'!B27</f>
        <v>P098</v>
      </c>
      <c r="C28" s="319">
        <f>'t14'!D27</f>
        <v>0</v>
      </c>
      <c r="D28" s="421" t="str">
        <f t="shared" si="2"/>
        <v> </v>
      </c>
      <c r="E28" s="1071"/>
      <c r="F28" s="1072"/>
      <c r="G28" s="1073"/>
      <c r="H28" s="415"/>
      <c r="I28" s="415"/>
      <c r="J28" s="415"/>
      <c r="K28" s="415"/>
      <c r="L28" s="415"/>
      <c r="M28" s="415"/>
      <c r="N28" s="415"/>
    </row>
    <row r="29" spans="1:14" ht="19.5" customHeight="1">
      <c r="A29" s="207" t="str">
        <f>'t14'!A28</f>
        <v>RIMBORSI RICEVUTI PER PERS. COMAND./FUORI RUOLO/IN CONV. (-)</v>
      </c>
      <c r="B29" s="322" t="str">
        <f>'t14'!B28</f>
        <v>P090</v>
      </c>
      <c r="C29" s="319">
        <f>'t14'!D28</f>
        <v>0</v>
      </c>
      <c r="D29" s="421" t="str">
        <f t="shared" si="2"/>
        <v> </v>
      </c>
      <c r="E29" s="1071"/>
      <c r="F29" s="1072"/>
      <c r="G29" s="1073"/>
      <c r="H29" s="415"/>
      <c r="I29" s="415"/>
      <c r="J29" s="415"/>
      <c r="K29" s="415"/>
      <c r="L29" s="415"/>
      <c r="M29" s="415"/>
      <c r="N29" s="415"/>
    </row>
    <row r="30" spans="1:14" ht="19.5" customHeight="1" thickBot="1">
      <c r="A30" s="207" t="str">
        <f>'t14'!A29</f>
        <v>ALTRI RIMBORSI RICEVUTI DALLE AMMINISTRAZIONI (-)</v>
      </c>
      <c r="B30" s="322" t="str">
        <f>'t14'!B29</f>
        <v>P099</v>
      </c>
      <c r="C30" s="319">
        <f>'t14'!D29</f>
        <v>0</v>
      </c>
      <c r="D30" s="421" t="str">
        <f t="shared" si="2"/>
        <v> </v>
      </c>
      <c r="E30" s="1074"/>
      <c r="F30" s="1075"/>
      <c r="G30" s="1076"/>
      <c r="H30" s="415"/>
      <c r="I30" s="415"/>
      <c r="J30" s="415"/>
      <c r="K30" s="415"/>
      <c r="L30" s="415"/>
      <c r="M30" s="415"/>
      <c r="N30" s="415"/>
    </row>
    <row r="31" spans="1:14" s="414" customFormat="1" ht="18" customHeight="1">
      <c r="A31" s="412" t="s">
        <v>59</v>
      </c>
      <c r="B31" s="412"/>
      <c r="C31" s="413">
        <f>SUM(C6:C30)</f>
        <v>0</v>
      </c>
      <c r="D31" s="412"/>
      <c r="E31" s="412"/>
      <c r="F31" s="412"/>
      <c r="G31" s="412"/>
      <c r="I31" s="416"/>
      <c r="J31" s="416"/>
      <c r="K31" s="416"/>
      <c r="L31" s="416"/>
      <c r="M31" s="416"/>
      <c r="N31" s="416"/>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6.xml><?xml version="1.0" encoding="utf-8"?>
<worksheet xmlns="http://schemas.openxmlformats.org/spreadsheetml/2006/main" xmlns:r="http://schemas.openxmlformats.org/officeDocument/2006/relationships">
  <sheetPr codeName="Foglio30"/>
  <dimension ref="A1:K4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21.33203125" style="409" customWidth="1"/>
    <col min="4" max="5" width="21.33203125" style="7" customWidth="1"/>
    <col min="6" max="6" width="21.33203125" style="361" customWidth="1"/>
    <col min="7" max="7" width="21.33203125" style="7" customWidth="1"/>
    <col min="8" max="8" width="9.33203125" style="103" customWidth="1"/>
  </cols>
  <sheetData>
    <row r="1" spans="1:11" s="5" customFormat="1" ht="43.5" customHeight="1">
      <c r="A1" s="957" t="str">
        <f>'t1'!A1</f>
        <v>CAPITANERIE DI PORTO - anno 2018</v>
      </c>
      <c r="B1" s="957"/>
      <c r="C1" s="957"/>
      <c r="D1" s="957"/>
      <c r="E1" s="957"/>
      <c r="F1" s="957"/>
      <c r="G1" s="957"/>
      <c r="I1" s="3"/>
      <c r="K1"/>
    </row>
    <row r="2" spans="3:11" s="5" customFormat="1" ht="12.75" customHeight="1">
      <c r="C2" s="406"/>
      <c r="D2" s="1040"/>
      <c r="E2" s="1040"/>
      <c r="F2" s="1040"/>
      <c r="G2" s="1040"/>
      <c r="H2" s="314"/>
      <c r="I2" s="3"/>
      <c r="K2"/>
    </row>
    <row r="3" spans="1:7" s="5" customFormat="1" ht="21" customHeight="1">
      <c r="A3" s="183" t="s">
        <v>271</v>
      </c>
      <c r="B3" s="7"/>
      <c r="C3" s="406"/>
      <c r="F3" s="362"/>
      <c r="G3" s="7"/>
    </row>
    <row r="4" spans="1:7" ht="53.25" customHeight="1">
      <c r="A4" s="169" t="s">
        <v>210</v>
      </c>
      <c r="B4" s="171" t="s">
        <v>172</v>
      </c>
      <c r="C4" s="407" t="str">
        <f>"Presenti 31.12."&amp;'t1'!L1&amp;" (Tab T1) uomini+donne della tabella T1"</f>
        <v>Presenti 31.12.2018 (Tab T1) uomini+donne della tabella T1</v>
      </c>
      <c r="D4" s="170" t="s">
        <v>266</v>
      </c>
      <c r="E4" s="170" t="s">
        <v>269</v>
      </c>
      <c r="F4" s="410" t="s">
        <v>270</v>
      </c>
      <c r="G4" s="170" t="s">
        <v>272</v>
      </c>
    </row>
    <row r="5" spans="1:8" s="187" customFormat="1" ht="9.75">
      <c r="A5" s="168"/>
      <c r="B5" s="181"/>
      <c r="C5" s="408" t="s">
        <v>174</v>
      </c>
      <c r="D5" s="185" t="s">
        <v>175</v>
      </c>
      <c r="E5" s="185" t="s">
        <v>176</v>
      </c>
      <c r="F5" s="411" t="s">
        <v>177</v>
      </c>
      <c r="G5" s="185"/>
      <c r="H5" s="103"/>
    </row>
    <row r="6" spans="1:7" ht="12.75">
      <c r="A6" s="125" t="str">
        <f>'t1'!A6</f>
        <v>AMMIRAGLIO ISPETTORE CAPO</v>
      </c>
      <c r="B6" s="316" t="str">
        <f>'t1'!B6</f>
        <v>0D0330</v>
      </c>
      <c r="C6" s="655">
        <f>('t1'!K6+'t1'!L6)</f>
        <v>0</v>
      </c>
      <c r="D6" s="341">
        <f>'t5'!S7+'t5'!T7</f>
        <v>0</v>
      </c>
      <c r="E6" s="341">
        <f>'t4'!AU6</f>
        <v>0</v>
      </c>
      <c r="F6" s="342">
        <f>'t12'!C6</f>
        <v>0</v>
      </c>
      <c r="G6" s="363" t="str">
        <f>IF(OR(AND(NOT(C6),NOT(D6),NOT(E6),NOT(F6)),AND((OR(C6,D6,E6)),F6)),"OK","ERRORE")</f>
        <v>OK</v>
      </c>
    </row>
    <row r="7" spans="1:7" ht="12.75">
      <c r="A7" s="125" t="str">
        <f>'t1'!A7</f>
        <v>AMMIRAGLIO ISPETTORE</v>
      </c>
      <c r="B7" s="316" t="str">
        <f>'t1'!B7</f>
        <v>0D0329</v>
      </c>
      <c r="C7" s="655">
        <f>('t1'!K7+'t1'!L7)</f>
        <v>0</v>
      </c>
      <c r="D7" s="341">
        <f>'t5'!S8+'t5'!T8</f>
        <v>0</v>
      </c>
      <c r="E7" s="341">
        <f>'t4'!AU7</f>
        <v>0</v>
      </c>
      <c r="F7" s="342">
        <f>'t12'!C7</f>
        <v>0</v>
      </c>
      <c r="G7" s="363" t="str">
        <f aca="true" t="shared" si="0" ref="G7:G47">IF(OR(AND(NOT(C7),NOT(D7),NOT(E7),NOT(F7)),AND((OR(C7,D7,E7)),F7)),"OK","ERRORE")</f>
        <v>OK</v>
      </c>
    </row>
    <row r="8" spans="1:7" ht="12.75">
      <c r="A8" s="125" t="str">
        <f>'t1'!A8</f>
        <v>CONTRAMMIRAGLIO</v>
      </c>
      <c r="B8" s="316" t="str">
        <f>'t1'!B8</f>
        <v>0D0334</v>
      </c>
      <c r="C8" s="655">
        <f>('t1'!K8+'t1'!L8)</f>
        <v>0</v>
      </c>
      <c r="D8" s="341">
        <f>'t5'!S9+'t5'!T9</f>
        <v>0</v>
      </c>
      <c r="E8" s="341">
        <f>'t4'!AU8</f>
        <v>0</v>
      </c>
      <c r="F8" s="342">
        <f>'t12'!C8</f>
        <v>0</v>
      </c>
      <c r="G8" s="363" t="str">
        <f t="shared" si="0"/>
        <v>OK</v>
      </c>
    </row>
    <row r="9" spans="1:7" ht="12.75">
      <c r="A9" s="125" t="str">
        <f>'t1'!A9</f>
        <v>CAPITANO DI VASCELLO + 23 ANNI</v>
      </c>
      <c r="B9" s="316" t="str">
        <f>'t1'!B9</f>
        <v>0D0562</v>
      </c>
      <c r="C9" s="655">
        <f>('t1'!K9+'t1'!L9)</f>
        <v>0</v>
      </c>
      <c r="D9" s="341">
        <f>'t5'!S10+'t5'!T10</f>
        <v>0</v>
      </c>
      <c r="E9" s="341">
        <f>'t4'!AU9</f>
        <v>0</v>
      </c>
      <c r="F9" s="342">
        <f>'t12'!C9</f>
        <v>0</v>
      </c>
      <c r="G9" s="363" t="str">
        <f t="shared" si="0"/>
        <v>OK</v>
      </c>
    </row>
    <row r="10" spans="1:7" ht="12.75">
      <c r="A10" s="125" t="str">
        <f>'t1'!A10</f>
        <v>CAPITANO DI VASCELLO</v>
      </c>
      <c r="B10" s="316" t="str">
        <f>'t1'!B10</f>
        <v>0D0345</v>
      </c>
      <c r="C10" s="655">
        <f>('t1'!K10+'t1'!L10)</f>
        <v>0</v>
      </c>
      <c r="D10" s="341">
        <f>'t5'!S11+'t5'!T11</f>
        <v>0</v>
      </c>
      <c r="E10" s="341">
        <f>'t4'!AU10</f>
        <v>0</v>
      </c>
      <c r="F10" s="342">
        <f>'t12'!C10</f>
        <v>0</v>
      </c>
      <c r="G10" s="363" t="str">
        <f t="shared" si="0"/>
        <v>OK</v>
      </c>
    </row>
    <row r="11" spans="1:7" ht="12.75">
      <c r="A11" s="125" t="str">
        <f>'t1'!A11</f>
        <v>CAPITANO DI FREGATA + 23 ANNI</v>
      </c>
      <c r="B11" s="316" t="str">
        <f>'t1'!B11</f>
        <v>0D0563</v>
      </c>
      <c r="C11" s="655">
        <f>('t1'!K11+'t1'!L11)</f>
        <v>0</v>
      </c>
      <c r="D11" s="341">
        <f>'t5'!S12+'t5'!T12</f>
        <v>0</v>
      </c>
      <c r="E11" s="341">
        <f>'t4'!AU11</f>
        <v>0</v>
      </c>
      <c r="F11" s="342">
        <f>'t12'!C11</f>
        <v>0</v>
      </c>
      <c r="G11" s="363" t="str">
        <f t="shared" si="0"/>
        <v>OK</v>
      </c>
    </row>
    <row r="12" spans="1:7" ht="12.75">
      <c r="A12" s="125" t="str">
        <f>'t1'!A12</f>
        <v>CAPITANO DI FREGATA + 18 ANNI</v>
      </c>
      <c r="B12" s="316" t="str">
        <f>'t1'!B12</f>
        <v>0D0956</v>
      </c>
      <c r="C12" s="655">
        <f>('t1'!K12+'t1'!L12)</f>
        <v>0</v>
      </c>
      <c r="D12" s="341">
        <f>'t5'!S13+'t5'!T13</f>
        <v>0</v>
      </c>
      <c r="E12" s="341">
        <f>'t4'!AU12</f>
        <v>0</v>
      </c>
      <c r="F12" s="342">
        <f>'t12'!C12</f>
        <v>0</v>
      </c>
      <c r="G12" s="363" t="str">
        <f t="shared" si="0"/>
        <v>OK</v>
      </c>
    </row>
    <row r="13" spans="1:7" ht="12.75">
      <c r="A13" s="125" t="str">
        <f>'t1'!A13</f>
        <v>CAPITANO DI FREGATA + 13 ANNI</v>
      </c>
      <c r="B13" s="316" t="str">
        <f>'t1'!B13</f>
        <v>0D0564</v>
      </c>
      <c r="C13" s="655">
        <f>('t1'!K13+'t1'!L13)</f>
        <v>0</v>
      </c>
      <c r="D13" s="341">
        <f>'t5'!S14+'t5'!T14</f>
        <v>0</v>
      </c>
      <c r="E13" s="341">
        <f>'t4'!AU13</f>
        <v>0</v>
      </c>
      <c r="F13" s="342">
        <f>'t12'!C13</f>
        <v>0</v>
      </c>
      <c r="G13" s="363" t="str">
        <f t="shared" si="0"/>
        <v>OK</v>
      </c>
    </row>
    <row r="14" spans="1:7" ht="12.75">
      <c r="A14" s="125" t="str">
        <f>'t1'!A14</f>
        <v>CAPITANO DI CORVETTA + 23 ANNI</v>
      </c>
      <c r="B14" s="316" t="str">
        <f>'t1'!B14</f>
        <v>0D0566</v>
      </c>
      <c r="C14" s="655">
        <f>('t1'!K14+'t1'!L14)</f>
        <v>0</v>
      </c>
      <c r="D14" s="341">
        <f>'t5'!S15+'t5'!T15</f>
        <v>0</v>
      </c>
      <c r="E14" s="341">
        <f>'t4'!AU14</f>
        <v>0</v>
      </c>
      <c r="F14" s="342">
        <f>'t12'!C14</f>
        <v>0</v>
      </c>
      <c r="G14" s="363" t="str">
        <f t="shared" si="0"/>
        <v>OK</v>
      </c>
    </row>
    <row r="15" spans="1:7" ht="12.75">
      <c r="A15" s="125" t="str">
        <f>'t1'!A15</f>
        <v>CAPITANO DI CORVETTA + 13 ANNI</v>
      </c>
      <c r="B15" s="316" t="str">
        <f>'t1'!B15</f>
        <v>0D0567</v>
      </c>
      <c r="C15" s="655">
        <f>('t1'!K15+'t1'!L15)</f>
        <v>0</v>
      </c>
      <c r="D15" s="341">
        <f>'t5'!S16+'t5'!T16</f>
        <v>0</v>
      </c>
      <c r="E15" s="341">
        <f>'t4'!AU15</f>
        <v>0</v>
      </c>
      <c r="F15" s="342">
        <f>'t12'!C15</f>
        <v>0</v>
      </c>
      <c r="G15" s="363" t="str">
        <f t="shared" si="0"/>
        <v>OK</v>
      </c>
    </row>
    <row r="16" spans="1:7" ht="12.75">
      <c r="A16" s="125" t="str">
        <f>'t1'!A16</f>
        <v>CAPITANO DI FREGATA</v>
      </c>
      <c r="B16" s="316" t="str">
        <f>'t1'!B16</f>
        <v>019343</v>
      </c>
      <c r="C16" s="655">
        <f>('t1'!K16+'t1'!L16)</f>
        <v>0</v>
      </c>
      <c r="D16" s="341">
        <f>'t5'!S17+'t5'!T17</f>
        <v>0</v>
      </c>
      <c r="E16" s="341">
        <f>'t4'!AU16</f>
        <v>0</v>
      </c>
      <c r="F16" s="342">
        <f>'t12'!C16</f>
        <v>0</v>
      </c>
      <c r="G16" s="363" t="str">
        <f t="shared" si="0"/>
        <v>OK</v>
      </c>
    </row>
    <row r="17" spans="1:7" ht="12.75">
      <c r="A17" s="125" t="str">
        <f>'t1'!A17</f>
        <v>CAPITANO DI CORVETTA  CON 3 ANNI NEL GRADO</v>
      </c>
      <c r="B17" s="316" t="str">
        <f>'t1'!B17</f>
        <v>0D0957</v>
      </c>
      <c r="C17" s="655">
        <f>('t1'!K17+'t1'!L17)</f>
        <v>0</v>
      </c>
      <c r="D17" s="341">
        <f>'t5'!S18+'t5'!T18</f>
        <v>0</v>
      </c>
      <c r="E17" s="341">
        <f>'t4'!AU17</f>
        <v>0</v>
      </c>
      <c r="F17" s="342">
        <f>'t12'!C17</f>
        <v>0</v>
      </c>
      <c r="G17" s="363" t="str">
        <f t="shared" si="0"/>
        <v>OK</v>
      </c>
    </row>
    <row r="18" spans="1:7" ht="12.75">
      <c r="A18" s="125" t="str">
        <f>'t1'!A18</f>
        <v>CAPITANO DI CORVETTA</v>
      </c>
      <c r="B18" s="316" t="str">
        <f>'t1'!B18</f>
        <v>019341</v>
      </c>
      <c r="C18" s="655">
        <f>('t1'!K18+'t1'!L18)</f>
        <v>0</v>
      </c>
      <c r="D18" s="341">
        <f>'t5'!S19+'t5'!T19</f>
        <v>0</v>
      </c>
      <c r="E18" s="341">
        <f>'t4'!AU18</f>
        <v>0</v>
      </c>
      <c r="F18" s="342">
        <f>'t12'!C18</f>
        <v>0</v>
      </c>
      <c r="G18" s="363" t="str">
        <f t="shared" si="0"/>
        <v>OK</v>
      </c>
    </row>
    <row r="19" spans="1:7" ht="12.75">
      <c r="A19" s="125" t="str">
        <f>'t1'!A19</f>
        <v>TENENTE DI VASCELLO + 10 ANNI</v>
      </c>
      <c r="B19" s="316" t="str">
        <f>'t1'!B19</f>
        <v>018958</v>
      </c>
      <c r="C19" s="655">
        <f>('t1'!K19+'t1'!L19)</f>
        <v>0</v>
      </c>
      <c r="D19" s="341">
        <f>'t5'!S20+'t5'!T20</f>
        <v>0</v>
      </c>
      <c r="E19" s="341">
        <f>'t4'!AU19</f>
        <v>0</v>
      </c>
      <c r="F19" s="342">
        <f>'t12'!C19</f>
        <v>0</v>
      </c>
      <c r="G19" s="363" t="str">
        <f t="shared" si="0"/>
        <v>OK</v>
      </c>
    </row>
    <row r="20" spans="1:7" ht="12.75">
      <c r="A20" s="125" t="str">
        <f>'t1'!A20</f>
        <v>TENENTE DI VASCELLO</v>
      </c>
      <c r="B20" s="316" t="str">
        <f>'t1'!B20</f>
        <v>018354</v>
      </c>
      <c r="C20" s="655">
        <f>('t1'!K20+'t1'!L20)</f>
        <v>0</v>
      </c>
      <c r="D20" s="341">
        <f>'t5'!S21+'t5'!T21</f>
        <v>0</v>
      </c>
      <c r="E20" s="341">
        <f>'t4'!AU20</f>
        <v>0</v>
      </c>
      <c r="F20" s="342">
        <f>'t12'!C20</f>
        <v>0</v>
      </c>
      <c r="G20" s="363" t="str">
        <f t="shared" si="0"/>
        <v>OK</v>
      </c>
    </row>
    <row r="21" spans="1:7" ht="12.75">
      <c r="A21" s="125" t="str">
        <f>'t1'!A21</f>
        <v>SOTTOTENENTE DI VASCELLO</v>
      </c>
      <c r="B21" s="316" t="str">
        <f>'t1'!B21</f>
        <v>018338</v>
      </c>
      <c r="C21" s="655">
        <f>('t1'!K21+'t1'!L21)</f>
        <v>0</v>
      </c>
      <c r="D21" s="341">
        <f>'t5'!S22+'t5'!T22</f>
        <v>0</v>
      </c>
      <c r="E21" s="341">
        <f>'t4'!AU21</f>
        <v>0</v>
      </c>
      <c r="F21" s="342">
        <f>'t12'!C21</f>
        <v>0</v>
      </c>
      <c r="G21" s="363" t="str">
        <f t="shared" si="0"/>
        <v>OK</v>
      </c>
    </row>
    <row r="22" spans="1:7" ht="12.75">
      <c r="A22" s="125" t="str">
        <f>'t1'!A22</f>
        <v>GUARDIAMARINA</v>
      </c>
      <c r="B22" s="316" t="str">
        <f>'t1'!B22</f>
        <v>017335</v>
      </c>
      <c r="C22" s="655">
        <f>('t1'!K22+'t1'!L22)</f>
        <v>0</v>
      </c>
      <c r="D22" s="341">
        <f>'t5'!S23+'t5'!T23</f>
        <v>0</v>
      </c>
      <c r="E22" s="341">
        <f>'t4'!AU22</f>
        <v>0</v>
      </c>
      <c r="F22" s="342">
        <f>'t12'!C22</f>
        <v>0</v>
      </c>
      <c r="G22" s="363" t="str">
        <f t="shared" si="0"/>
        <v>OK</v>
      </c>
    </row>
    <row r="23" spans="1:7" ht="12.75">
      <c r="A23" s="125" t="str">
        <f>'t1'!A23</f>
        <v>PRIMO LUOGOTENENTE</v>
      </c>
      <c r="B23" s="316" t="str">
        <f>'t1'!B23</f>
        <v>017938</v>
      </c>
      <c r="C23" s="655">
        <f>('t1'!K23+'t1'!L23)</f>
        <v>0</v>
      </c>
      <c r="D23" s="341">
        <f>'t5'!S24+'t5'!T24</f>
        <v>0</v>
      </c>
      <c r="E23" s="341">
        <f>'t4'!AU23</f>
        <v>0</v>
      </c>
      <c r="F23" s="342">
        <f>'t12'!C23</f>
        <v>0</v>
      </c>
      <c r="G23" s="363" t="str">
        <f t="shared" si="0"/>
        <v>OK</v>
      </c>
    </row>
    <row r="24" spans="1:7" ht="12.75">
      <c r="A24" s="125" t="str">
        <f>'t1'!A24</f>
        <v>LUOGOTENENTE</v>
      </c>
      <c r="B24" s="316" t="str">
        <f>'t1'!B24</f>
        <v>017830</v>
      </c>
      <c r="C24" s="655">
        <f>('t1'!K24+'t1'!L24)</f>
        <v>0</v>
      </c>
      <c r="D24" s="341">
        <f>'t5'!S25+'t5'!T25</f>
        <v>0</v>
      </c>
      <c r="E24" s="341">
        <f>'t4'!AU24</f>
        <v>0</v>
      </c>
      <c r="F24" s="342">
        <f>'t12'!C24</f>
        <v>0</v>
      </c>
      <c r="G24" s="363" t="str">
        <f t="shared" si="0"/>
        <v>OK</v>
      </c>
    </row>
    <row r="25" spans="1:7" ht="12.75">
      <c r="A25" s="125" t="str">
        <f>'t1'!A25</f>
        <v>PRIMO MARESCIALLO CON 8 ANNI NEL GRADO</v>
      </c>
      <c r="B25" s="316" t="str">
        <f>'t1'!B25</f>
        <v>017834</v>
      </c>
      <c r="C25" s="655">
        <f>('t1'!K25+'t1'!L25)</f>
        <v>0</v>
      </c>
      <c r="D25" s="341">
        <f>'t5'!S26+'t5'!T26</f>
        <v>0</v>
      </c>
      <c r="E25" s="341">
        <f>'t4'!AU25</f>
        <v>0</v>
      </c>
      <c r="F25" s="342">
        <f>'t12'!C25</f>
        <v>0</v>
      </c>
      <c r="G25" s="363" t="str">
        <f t="shared" si="0"/>
        <v>OK</v>
      </c>
    </row>
    <row r="26" spans="1:7" ht="12.75">
      <c r="A26" s="125" t="str">
        <f>'t1'!A26</f>
        <v>PRIMO MARESCIALLO</v>
      </c>
      <c r="B26" s="316" t="str">
        <f>'t1'!B26</f>
        <v>017556</v>
      </c>
      <c r="C26" s="655">
        <f>('t1'!K26+'t1'!L26)</f>
        <v>0</v>
      </c>
      <c r="D26" s="341">
        <f>'t5'!S27+'t5'!T27</f>
        <v>0</v>
      </c>
      <c r="E26" s="341">
        <f>'t4'!AU26</f>
        <v>0</v>
      </c>
      <c r="F26" s="342">
        <f>'t12'!C26</f>
        <v>0</v>
      </c>
      <c r="G26" s="363" t="str">
        <f t="shared" si="0"/>
        <v>OK</v>
      </c>
    </row>
    <row r="27" spans="1:7" ht="12.75">
      <c r="A27" s="125" t="str">
        <f>'t1'!A27</f>
        <v>CAPO DI I CLASSE CON 10 ANNI</v>
      </c>
      <c r="B27" s="316" t="str">
        <f>'t1'!B27</f>
        <v>016C10</v>
      </c>
      <c r="C27" s="655">
        <f>('t1'!K27+'t1'!L27)</f>
        <v>0</v>
      </c>
      <c r="D27" s="341">
        <f>'t5'!S28+'t5'!T28</f>
        <v>0</v>
      </c>
      <c r="E27" s="341">
        <f>'t4'!AU27</f>
        <v>0</v>
      </c>
      <c r="F27" s="342">
        <f>'t12'!C27</f>
        <v>0</v>
      </c>
      <c r="G27" s="363" t="str">
        <f t="shared" si="0"/>
        <v>OK</v>
      </c>
    </row>
    <row r="28" spans="1:7" ht="12.75">
      <c r="A28" s="125" t="str">
        <f>'t1'!A28</f>
        <v>CAPO DI I CLASSE</v>
      </c>
      <c r="B28" s="316" t="str">
        <f>'t1'!B28</f>
        <v>016332</v>
      </c>
      <c r="C28" s="655">
        <f>('t1'!K28+'t1'!L28)</f>
        <v>0</v>
      </c>
      <c r="D28" s="341">
        <f>'t5'!S29+'t5'!T29</f>
        <v>0</v>
      </c>
      <c r="E28" s="341">
        <f>'t4'!AU28</f>
        <v>0</v>
      </c>
      <c r="F28" s="342">
        <f>'t12'!C28</f>
        <v>0</v>
      </c>
      <c r="G28" s="363" t="str">
        <f t="shared" si="0"/>
        <v>OK</v>
      </c>
    </row>
    <row r="29" spans="1:7" ht="12.75">
      <c r="A29" s="125" t="str">
        <f>'t1'!A29</f>
        <v>CAPO DI II CLASSE</v>
      </c>
      <c r="B29" s="316" t="str">
        <f>'t1'!B29</f>
        <v>015347</v>
      </c>
      <c r="C29" s="655">
        <f>('t1'!K29+'t1'!L29)</f>
        <v>0</v>
      </c>
      <c r="D29" s="341">
        <f>'t5'!S30+'t5'!T30</f>
        <v>0</v>
      </c>
      <c r="E29" s="341">
        <f>'t4'!AU29</f>
        <v>0</v>
      </c>
      <c r="F29" s="342">
        <f>'t12'!C29</f>
        <v>0</v>
      </c>
      <c r="G29" s="363" t="str">
        <f t="shared" si="0"/>
        <v>OK</v>
      </c>
    </row>
    <row r="30" spans="1:7" ht="12.75">
      <c r="A30" s="125" t="str">
        <f>'t1'!A30</f>
        <v>CAPO DI III CLASSE</v>
      </c>
      <c r="B30" s="316" t="str">
        <f>'t1'!B30</f>
        <v>014333</v>
      </c>
      <c r="C30" s="655">
        <f>('t1'!K30+'t1'!L30)</f>
        <v>0</v>
      </c>
      <c r="D30" s="341">
        <f>'t5'!S31+'t5'!T31</f>
        <v>0</v>
      </c>
      <c r="E30" s="341">
        <f>'t4'!AU30</f>
        <v>0</v>
      </c>
      <c r="F30" s="342">
        <f>'t12'!C30</f>
        <v>0</v>
      </c>
      <c r="G30" s="363" t="str">
        <f t="shared" si="0"/>
        <v>OK</v>
      </c>
    </row>
    <row r="31" spans="1:7" ht="12.75">
      <c r="A31" s="125" t="str">
        <f>'t1'!A31</f>
        <v>SECONDO CAPO SCELTO QUALIFICA SPECIALE</v>
      </c>
      <c r="B31" s="316" t="str">
        <f>'t1'!B31</f>
        <v>015959</v>
      </c>
      <c r="C31" s="655">
        <f>('t1'!K31+'t1'!L31)</f>
        <v>0</v>
      </c>
      <c r="D31" s="341">
        <f>'t5'!S32+'t5'!T32</f>
        <v>0</v>
      </c>
      <c r="E31" s="341">
        <f>'t4'!AU31</f>
        <v>0</v>
      </c>
      <c r="F31" s="342">
        <f>'t12'!C31</f>
        <v>0</v>
      </c>
      <c r="G31" s="363" t="str">
        <f t="shared" si="0"/>
        <v>OK</v>
      </c>
    </row>
    <row r="32" spans="1:7" ht="12.75">
      <c r="A32" s="125" t="str">
        <f>'t1'!A32</f>
        <v>SECONDO CAPO SCELTO CON 4 ANNI NEL GRADO</v>
      </c>
      <c r="B32" s="316" t="str">
        <f>'t1'!B32</f>
        <v>013960</v>
      </c>
      <c r="C32" s="655">
        <f>('t1'!K32+'t1'!L32)</f>
        <v>0</v>
      </c>
      <c r="D32" s="341">
        <f>'t5'!S33+'t5'!T33</f>
        <v>0</v>
      </c>
      <c r="E32" s="341">
        <f>'t4'!AU32</f>
        <v>0</v>
      </c>
      <c r="F32" s="342">
        <f>'t12'!C32</f>
        <v>0</v>
      </c>
      <c r="G32" s="363" t="str">
        <f t="shared" si="0"/>
        <v>OK</v>
      </c>
    </row>
    <row r="33" spans="1:7" ht="12.75">
      <c r="A33" s="125" t="str">
        <f>'t1'!A33</f>
        <v>SECONDO CAPO SCELTO</v>
      </c>
      <c r="B33" s="316" t="str">
        <f>'t1'!B33</f>
        <v>015350</v>
      </c>
      <c r="C33" s="655">
        <f>('t1'!K33+'t1'!L33)</f>
        <v>0</v>
      </c>
      <c r="D33" s="341">
        <f>'t5'!S34+'t5'!T34</f>
        <v>0</v>
      </c>
      <c r="E33" s="341">
        <f>'t4'!AU33</f>
        <v>0</v>
      </c>
      <c r="F33" s="342">
        <f>'t12'!C33</f>
        <v>0</v>
      </c>
      <c r="G33" s="363" t="str">
        <f t="shared" si="0"/>
        <v>OK</v>
      </c>
    </row>
    <row r="34" spans="1:7" ht="12.75">
      <c r="A34" s="125" t="str">
        <f>'t1'!A34</f>
        <v>SECONDO CAPO</v>
      </c>
      <c r="B34" s="316" t="str">
        <f>'t1'!B34</f>
        <v>014349</v>
      </c>
      <c r="C34" s="655">
        <f>('t1'!K34+'t1'!L34)</f>
        <v>0</v>
      </c>
      <c r="D34" s="341">
        <f>'t5'!S35+'t5'!T35</f>
        <v>0</v>
      </c>
      <c r="E34" s="341">
        <f>'t4'!AU34</f>
        <v>0</v>
      </c>
      <c r="F34" s="342">
        <f>'t12'!C34</f>
        <v>0</v>
      </c>
      <c r="G34" s="363" t="str">
        <f t="shared" si="0"/>
        <v>OK</v>
      </c>
    </row>
    <row r="35" spans="1:7" ht="12.75">
      <c r="A35" s="125" t="str">
        <f>'t1'!A35</f>
        <v>SERGENTE</v>
      </c>
      <c r="B35" s="316" t="str">
        <f>'t1'!B35</f>
        <v>014308</v>
      </c>
      <c r="C35" s="655">
        <f>('t1'!K35+'t1'!L35)</f>
        <v>0</v>
      </c>
      <c r="D35" s="341">
        <f>'t5'!S36+'t5'!T36</f>
        <v>0</v>
      </c>
      <c r="E35" s="341">
        <f>'t4'!AU35</f>
        <v>0</v>
      </c>
      <c r="F35" s="342">
        <f>'t12'!C35</f>
        <v>0</v>
      </c>
      <c r="G35" s="363" t="str">
        <f t="shared" si="0"/>
        <v>OK</v>
      </c>
    </row>
    <row r="36" spans="1:7" ht="12.75">
      <c r="A36" s="125" t="str">
        <f>'t1'!A36</f>
        <v>SOTTOCAPO DI 1^ CLASSE SCELTO QUALIFICA SPECIALE</v>
      </c>
      <c r="B36" s="316" t="str">
        <f>'t1'!B36</f>
        <v>013961</v>
      </c>
      <c r="C36" s="655">
        <f>('t1'!K36+'t1'!L36)</f>
        <v>0</v>
      </c>
      <c r="D36" s="341">
        <f>'t5'!S37+'t5'!T37</f>
        <v>0</v>
      </c>
      <c r="E36" s="341">
        <f>'t4'!AU36</f>
        <v>0</v>
      </c>
      <c r="F36" s="342">
        <f>'t12'!C36</f>
        <v>0</v>
      </c>
      <c r="G36" s="363" t="str">
        <f t="shared" si="0"/>
        <v>OK</v>
      </c>
    </row>
    <row r="37" spans="1:7" ht="12.75">
      <c r="A37" s="125" t="str">
        <f>'t1'!A37</f>
        <v>SOTTOCAPO DI 1^ CLASSE SCELTO CON 5 ANNI NEL GRADO</v>
      </c>
      <c r="B37" s="316" t="str">
        <f>'t1'!B37</f>
        <v>013962</v>
      </c>
      <c r="C37" s="655">
        <f>('t1'!K37+'t1'!L37)</f>
        <v>0</v>
      </c>
      <c r="D37" s="341">
        <f>'t5'!S38+'t5'!T38</f>
        <v>0</v>
      </c>
      <c r="E37" s="341">
        <f>'t4'!AU37</f>
        <v>0</v>
      </c>
      <c r="F37" s="342">
        <f>'t12'!C37</f>
        <v>0</v>
      </c>
      <c r="G37" s="363" t="str">
        <f t="shared" si="0"/>
        <v>OK</v>
      </c>
    </row>
    <row r="38" spans="1:7" ht="12.75">
      <c r="A38" s="125" t="str">
        <f>'t1'!A38</f>
        <v>SOTTOCAPO DI I CLASSE SCELTO</v>
      </c>
      <c r="B38" s="316" t="str">
        <f>'t1'!B38</f>
        <v>013337</v>
      </c>
      <c r="C38" s="655">
        <f>('t1'!K38+'t1'!L38)</f>
        <v>0</v>
      </c>
      <c r="D38" s="341">
        <f>'t5'!S39+'t5'!T39</f>
        <v>0</v>
      </c>
      <c r="E38" s="341">
        <f>'t4'!AU38</f>
        <v>0</v>
      </c>
      <c r="F38" s="342">
        <f>'t12'!C38</f>
        <v>0</v>
      </c>
      <c r="G38" s="363" t="str">
        <f t="shared" si="0"/>
        <v>OK</v>
      </c>
    </row>
    <row r="39" spans="1:7" ht="12.75">
      <c r="A39" s="125" t="str">
        <f>'t1'!A39</f>
        <v>SOTTOCAPO DI I CLASSE</v>
      </c>
      <c r="B39" s="316" t="str">
        <f>'t1'!B39</f>
        <v>013351</v>
      </c>
      <c r="C39" s="655">
        <f>('t1'!K39+'t1'!L39)</f>
        <v>0</v>
      </c>
      <c r="D39" s="341">
        <f>'t5'!S40+'t5'!T40</f>
        <v>0</v>
      </c>
      <c r="E39" s="341">
        <f>'t4'!AU39</f>
        <v>0</v>
      </c>
      <c r="F39" s="342">
        <f>'t12'!C39</f>
        <v>0</v>
      </c>
      <c r="G39" s="363" t="str">
        <f t="shared" si="0"/>
        <v>OK</v>
      </c>
    </row>
    <row r="40" spans="1:7" ht="12.75">
      <c r="A40" s="125" t="str">
        <f>'t1'!A40</f>
        <v>SOTTOCAPO DI II CLASSE</v>
      </c>
      <c r="B40" s="316" t="str">
        <f>'t1'!B40</f>
        <v>013352</v>
      </c>
      <c r="C40" s="655">
        <f>('t1'!K40+'t1'!L40)</f>
        <v>0</v>
      </c>
      <c r="D40" s="341">
        <f>'t5'!S41+'t5'!T41</f>
        <v>0</v>
      </c>
      <c r="E40" s="341">
        <f>'t4'!AU40</f>
        <v>0</v>
      </c>
      <c r="F40" s="342">
        <f>'t12'!C40</f>
        <v>0</v>
      </c>
      <c r="G40" s="363" t="str">
        <f t="shared" si="0"/>
        <v>OK</v>
      </c>
    </row>
    <row r="41" spans="1:7" ht="12.75">
      <c r="A41" s="125" t="str">
        <f>'t1'!A41</f>
        <v>SOTTOCAPO DI III CLASSE</v>
      </c>
      <c r="B41" s="316" t="str">
        <f>'t1'!B41</f>
        <v>013353</v>
      </c>
      <c r="C41" s="655">
        <f>('t1'!K41+'t1'!L41)</f>
        <v>0</v>
      </c>
      <c r="D41" s="341">
        <f>'t5'!S42+'t5'!T42</f>
        <v>0</v>
      </c>
      <c r="E41" s="341">
        <f>'t4'!AU41</f>
        <v>0</v>
      </c>
      <c r="F41" s="342">
        <f>'t12'!C41</f>
        <v>0</v>
      </c>
      <c r="G41" s="363" t="str">
        <f t="shared" si="0"/>
        <v>OK</v>
      </c>
    </row>
    <row r="42" spans="1:7" ht="12.75">
      <c r="A42" s="125" t="str">
        <f>'t1'!A42</f>
        <v>SOTTOCAPO  III CLASSE (VFP4 FERMA BIENNALE)</v>
      </c>
      <c r="B42" s="316" t="str">
        <f>'t1'!B42</f>
        <v>013963</v>
      </c>
      <c r="C42" s="655">
        <f>('t1'!K42+'t1'!L42)</f>
        <v>0</v>
      </c>
      <c r="D42" s="341">
        <f>'t5'!S43+'t5'!T43</f>
        <v>0</v>
      </c>
      <c r="E42" s="341">
        <f>'t4'!AU42</f>
        <v>0</v>
      </c>
      <c r="F42" s="342">
        <f>'t12'!C42</f>
        <v>0</v>
      </c>
      <c r="G42" s="363" t="str">
        <f t="shared" si="0"/>
        <v>OK</v>
      </c>
    </row>
    <row r="43" spans="1:7" ht="12.75">
      <c r="A43" s="125" t="str">
        <f>'t1'!A43</f>
        <v>VOLONTARI IN FERMA PREFISSATA QUADRIENNALE</v>
      </c>
      <c r="B43" s="316" t="str">
        <f>'t1'!B43</f>
        <v>000FP4</v>
      </c>
      <c r="C43" s="655">
        <f>('t1'!K43+'t1'!L43)</f>
        <v>0</v>
      </c>
      <c r="D43" s="341">
        <f>'t5'!S44+'t5'!T44</f>
        <v>0</v>
      </c>
      <c r="E43" s="341">
        <f>'t4'!AU43</f>
        <v>0</v>
      </c>
      <c r="F43" s="342">
        <f>'t12'!C43</f>
        <v>0</v>
      </c>
      <c r="G43" s="363" t="str">
        <f t="shared" si="0"/>
        <v>OK</v>
      </c>
    </row>
    <row r="44" spans="1:7" ht="12.75">
      <c r="A44" s="125" t="str">
        <f>'t1'!A44</f>
        <v>VOLONTARI IN FERMA PREFISSATA DI 1 ANNO</v>
      </c>
      <c r="B44" s="316" t="str">
        <f>'t1'!B44</f>
        <v>000FP1</v>
      </c>
      <c r="C44" s="655">
        <f>('t1'!K44+'t1'!L44)</f>
        <v>0</v>
      </c>
      <c r="D44" s="341">
        <f>'t5'!S45+'t5'!T45</f>
        <v>0</v>
      </c>
      <c r="E44" s="341">
        <f>'t4'!AU44</f>
        <v>0</v>
      </c>
      <c r="F44" s="342">
        <f>'t12'!C44</f>
        <v>0</v>
      </c>
      <c r="G44" s="363" t="str">
        <f t="shared" si="0"/>
        <v>OK</v>
      </c>
    </row>
    <row r="45" spans="1:7" ht="12.75">
      <c r="A45" s="125" t="str">
        <f>'t1'!A45</f>
        <v>VOLONTARI IN FERMA PREFISSATA DI 1 ANNO RAFFERMATI</v>
      </c>
      <c r="B45" s="316" t="str">
        <f>'t1'!B45</f>
        <v>000FR1</v>
      </c>
      <c r="C45" s="655">
        <f>('t1'!K45+'t1'!L45)</f>
        <v>0</v>
      </c>
      <c r="D45" s="341">
        <f>'t5'!S46+'t5'!T46</f>
        <v>0</v>
      </c>
      <c r="E45" s="341">
        <f>'t4'!AU45</f>
        <v>0</v>
      </c>
      <c r="F45" s="342">
        <f>'t12'!C45</f>
        <v>0</v>
      </c>
      <c r="G45" s="363" t="str">
        <f t="shared" si="0"/>
        <v>OK</v>
      </c>
    </row>
    <row r="46" spans="1:7" ht="12.75">
      <c r="A46" s="125" t="str">
        <f>'t1'!A46</f>
        <v>U.F.P. SOTTOTENENTE DI VASCELLO</v>
      </c>
      <c r="B46" s="316" t="str">
        <f>'t1'!B46</f>
        <v>017832</v>
      </c>
      <c r="C46" s="655">
        <f>('t1'!K46+'t1'!L46)</f>
        <v>0</v>
      </c>
      <c r="D46" s="341">
        <f>'t5'!S47+'t5'!T47</f>
        <v>0</v>
      </c>
      <c r="E46" s="341">
        <f>'t4'!AU46</f>
        <v>0</v>
      </c>
      <c r="F46" s="342">
        <f>'t12'!C46</f>
        <v>0</v>
      </c>
      <c r="G46" s="363" t="str">
        <f t="shared" si="0"/>
        <v>OK</v>
      </c>
    </row>
    <row r="47" spans="1:7" ht="12.75">
      <c r="A47" s="125" t="str">
        <f>'t1'!A47</f>
        <v>U.F.P.  GUARDIAMARINA</v>
      </c>
      <c r="B47" s="316" t="str">
        <f>'t1'!B47</f>
        <v>014833</v>
      </c>
      <c r="C47" s="655">
        <f>('t1'!K47+'t1'!L47)</f>
        <v>0</v>
      </c>
      <c r="D47" s="341">
        <f>'t5'!S48+'t5'!T48</f>
        <v>0</v>
      </c>
      <c r="E47" s="341">
        <f>'t4'!AU47</f>
        <v>0</v>
      </c>
      <c r="F47" s="342">
        <f>'t12'!C47</f>
        <v>0</v>
      </c>
      <c r="G47" s="363" t="str">
        <f t="shared" si="0"/>
        <v>OK</v>
      </c>
    </row>
    <row r="48" spans="1:7" ht="12.75">
      <c r="A48" s="125" t="str">
        <f>'t1'!A48</f>
        <v>ALLIEVI</v>
      </c>
      <c r="B48" s="316" t="str">
        <f>'t1'!B48</f>
        <v>000180</v>
      </c>
      <c r="C48" s="655">
        <f>('t1'!K48+'t1'!L48)</f>
        <v>0</v>
      </c>
      <c r="D48" s="341">
        <f>'t5'!S49+'t5'!T49</f>
        <v>0</v>
      </c>
      <c r="E48" s="341">
        <f>'t4'!AU48</f>
        <v>0</v>
      </c>
      <c r="F48" s="342">
        <f>'t12'!C48</f>
        <v>0</v>
      </c>
      <c r="G48" s="363" t="str">
        <f>IF(OR(AND(NOT(C48),NOT(D48),NOT(E48),NOT(F48)),AND((OR(C48,D48,E48)),F48)),"OK","ERRORE")</f>
        <v>OK</v>
      </c>
    </row>
    <row r="49" spans="1:7" ht="12.75">
      <c r="A49" s="125" t="str">
        <f>'t1'!A49</f>
        <v>ALLIEVI SCUOLE MILITARI</v>
      </c>
      <c r="B49" s="316" t="str">
        <f>'t1'!B49</f>
        <v>000SCM</v>
      </c>
      <c r="C49" s="655">
        <f>('t1'!K49+'t1'!L49)</f>
        <v>0</v>
      </c>
      <c r="D49" s="341">
        <f>'t5'!S50+'t5'!T50</f>
        <v>0</v>
      </c>
      <c r="E49" s="341">
        <f>'t4'!AU49</f>
        <v>0</v>
      </c>
      <c r="F49" s="342">
        <f>'t12'!C49</f>
        <v>0</v>
      </c>
      <c r="G49" s="363" t="str">
        <f>IF(OR(AND(NOT(C49),NOT(D49),NOT(E49),NOT(F49)),AND((OR(C49,D49,E49)),F49)),"OK","ERRORE")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31"/>
  <dimension ref="A1:I49"/>
  <sheetViews>
    <sheetView showGridLines="0" zoomScalePageLayoutView="0" workbookViewId="0" topLeftCell="A1">
      <pane ySplit="5" topLeftCell="A6" activePane="bottomLeft" state="frozen"/>
      <selection pane="topLeft" activeCell="A2" sqref="A2"/>
      <selection pane="bottomLeft" activeCell="A5" sqref="A5"/>
    </sheetView>
  </sheetViews>
  <sheetFormatPr defaultColWidth="9.33203125" defaultRowHeight="10.5"/>
  <cols>
    <col min="1" max="1" width="54.83203125" style="5" customWidth="1"/>
    <col min="2" max="2" width="11.33203125" style="7" customWidth="1"/>
    <col min="3" max="3" width="17.83203125" style="7" customWidth="1"/>
    <col min="4" max="4" width="26.66015625" style="361" customWidth="1"/>
    <col min="5" max="5" width="15.83203125" style="7" customWidth="1"/>
    <col min="6" max="6" width="9.33203125" style="103" customWidth="1"/>
  </cols>
  <sheetData>
    <row r="1" spans="1:9" s="5" customFormat="1" ht="43.5" customHeight="1">
      <c r="A1" s="957" t="str">
        <f>'t1'!A1</f>
        <v>CAPITANERIE DI PORTO - anno 2018</v>
      </c>
      <c r="B1" s="957"/>
      <c r="C1" s="957"/>
      <c r="D1" s="957"/>
      <c r="E1" s="957"/>
      <c r="G1" s="3"/>
      <c r="I1"/>
    </row>
    <row r="2" spans="3:9" s="5" customFormat="1" ht="12.75" customHeight="1">
      <c r="C2" s="1040"/>
      <c r="D2" s="1040"/>
      <c r="E2" s="1040"/>
      <c r="F2" s="314"/>
      <c r="G2" s="3"/>
      <c r="I2"/>
    </row>
    <row r="3" spans="1:5" s="5" customFormat="1" ht="21" customHeight="1">
      <c r="A3" s="183" t="s">
        <v>304</v>
      </c>
      <c r="B3" s="7"/>
      <c r="D3" s="362"/>
      <c r="E3" s="7"/>
    </row>
    <row r="4" spans="1:5" ht="81.75" customHeight="1">
      <c r="A4" s="169" t="s">
        <v>210</v>
      </c>
      <c r="B4" s="171" t="s">
        <v>172</v>
      </c>
      <c r="C4" s="170" t="s">
        <v>267</v>
      </c>
      <c r="D4" s="410" t="s">
        <v>287</v>
      </c>
      <c r="E4" s="170" t="s">
        <v>277</v>
      </c>
    </row>
    <row r="5" spans="1:6" s="187" customFormat="1" ht="9.75">
      <c r="A5" s="168"/>
      <c r="B5" s="181"/>
      <c r="C5" s="185" t="s">
        <v>174</v>
      </c>
      <c r="D5" s="411" t="s">
        <v>175</v>
      </c>
      <c r="E5" s="185"/>
      <c r="F5" s="186"/>
    </row>
    <row r="6" spans="1:5" ht="12.75">
      <c r="A6" s="125" t="str">
        <f>'t1'!A6</f>
        <v>AMMIRAGLIO ISPETTORE CAPO</v>
      </c>
      <c r="B6" s="316" t="str">
        <f>'t1'!B6</f>
        <v>0D0330</v>
      </c>
      <c r="C6" s="341">
        <f>'t13'!V6</f>
        <v>0</v>
      </c>
      <c r="D6" s="342">
        <f>('t3'!M6+'t3'!N6+'t3'!O6+'t3'!P6+'t3'!Q6+'t3'!R6)+('t12'!C6/12)</f>
        <v>0</v>
      </c>
      <c r="E6" s="363" t="str">
        <f>IF(OR((NOT(C6)),(AND(C6&gt;=0,D6&gt;0))),"OK","ERRORE")</f>
        <v>OK</v>
      </c>
    </row>
    <row r="7" spans="1:5" ht="12.75">
      <c r="A7" s="125" t="str">
        <f>'t1'!A7</f>
        <v>AMMIRAGLIO ISPETTORE</v>
      </c>
      <c r="B7" s="316" t="str">
        <f>'t1'!B7</f>
        <v>0D0329</v>
      </c>
      <c r="C7" s="341">
        <f>'t13'!V7</f>
        <v>0</v>
      </c>
      <c r="D7" s="342">
        <f>('t3'!M7+'t3'!N7+'t3'!O7+'t3'!P7+'t3'!Q7+'t3'!R7)+('t12'!C7/12)</f>
        <v>0</v>
      </c>
      <c r="E7" s="363" t="str">
        <f aca="true" t="shared" si="0" ref="E7:E41">IF(OR((NOT(C7)),(AND(C7&gt;=0,D7&gt;0))),"OK","ERRORE")</f>
        <v>OK</v>
      </c>
    </row>
    <row r="8" spans="1:5" ht="12.75">
      <c r="A8" s="125" t="str">
        <f>'t1'!A8</f>
        <v>CONTRAMMIRAGLIO</v>
      </c>
      <c r="B8" s="316" t="str">
        <f>'t1'!B8</f>
        <v>0D0334</v>
      </c>
      <c r="C8" s="341">
        <f>'t13'!V8</f>
        <v>0</v>
      </c>
      <c r="D8" s="342">
        <f>('t3'!M8+'t3'!N8+'t3'!O8+'t3'!P8+'t3'!Q8+'t3'!R8)+('t12'!C8/12)</f>
        <v>0</v>
      </c>
      <c r="E8" s="363" t="str">
        <f t="shared" si="0"/>
        <v>OK</v>
      </c>
    </row>
    <row r="9" spans="1:5" ht="12.75">
      <c r="A9" s="125" t="str">
        <f>'t1'!A9</f>
        <v>CAPITANO DI VASCELLO + 23 ANNI</v>
      </c>
      <c r="B9" s="316" t="str">
        <f>'t1'!B9</f>
        <v>0D0562</v>
      </c>
      <c r="C9" s="341">
        <f>'t13'!V9</f>
        <v>0</v>
      </c>
      <c r="D9" s="342">
        <f>('t3'!M9+'t3'!N9+'t3'!O9+'t3'!P9+'t3'!Q9+'t3'!R9)+('t12'!C9/12)</f>
        <v>0</v>
      </c>
      <c r="E9" s="363" t="str">
        <f t="shared" si="0"/>
        <v>OK</v>
      </c>
    </row>
    <row r="10" spans="1:5" ht="12.75">
      <c r="A10" s="125" t="str">
        <f>'t1'!A10</f>
        <v>CAPITANO DI VASCELLO</v>
      </c>
      <c r="B10" s="316" t="str">
        <f>'t1'!B10</f>
        <v>0D0345</v>
      </c>
      <c r="C10" s="341">
        <f>'t13'!V10</f>
        <v>0</v>
      </c>
      <c r="D10" s="342">
        <f>('t3'!M10+'t3'!N10+'t3'!O10+'t3'!P10+'t3'!Q10+'t3'!R10)+('t12'!C10/12)</f>
        <v>0</v>
      </c>
      <c r="E10" s="363" t="str">
        <f t="shared" si="0"/>
        <v>OK</v>
      </c>
    </row>
    <row r="11" spans="1:5" ht="12.75">
      <c r="A11" s="125" t="str">
        <f>'t1'!A11</f>
        <v>CAPITANO DI FREGATA + 23 ANNI</v>
      </c>
      <c r="B11" s="316" t="str">
        <f>'t1'!B11</f>
        <v>0D0563</v>
      </c>
      <c r="C11" s="341">
        <f>'t13'!V11</f>
        <v>0</v>
      </c>
      <c r="D11" s="342">
        <f>('t3'!M11+'t3'!N11+'t3'!O11+'t3'!P11+'t3'!Q11+'t3'!R11)+('t12'!C11/12)</f>
        <v>0</v>
      </c>
      <c r="E11" s="363" t="str">
        <f t="shared" si="0"/>
        <v>OK</v>
      </c>
    </row>
    <row r="12" spans="1:5" ht="12.75">
      <c r="A12" s="125" t="str">
        <f>'t1'!A12</f>
        <v>CAPITANO DI FREGATA + 18 ANNI</v>
      </c>
      <c r="B12" s="316" t="str">
        <f>'t1'!B12</f>
        <v>0D0956</v>
      </c>
      <c r="C12" s="341">
        <f>'t13'!V12</f>
        <v>0</v>
      </c>
      <c r="D12" s="342">
        <f>('t3'!M12+'t3'!N12+'t3'!O12+'t3'!P12+'t3'!Q12+'t3'!R12)+('t12'!C12/12)</f>
        <v>0</v>
      </c>
      <c r="E12" s="363" t="str">
        <f t="shared" si="0"/>
        <v>OK</v>
      </c>
    </row>
    <row r="13" spans="1:5" ht="12.75">
      <c r="A13" s="125" t="str">
        <f>'t1'!A13</f>
        <v>CAPITANO DI FREGATA + 13 ANNI</v>
      </c>
      <c r="B13" s="316" t="str">
        <f>'t1'!B13</f>
        <v>0D0564</v>
      </c>
      <c r="C13" s="341">
        <f>'t13'!V13</f>
        <v>0</v>
      </c>
      <c r="D13" s="342">
        <f>('t3'!M13+'t3'!N13+'t3'!O13+'t3'!P13+'t3'!Q13+'t3'!R13)+('t12'!C13/12)</f>
        <v>0</v>
      </c>
      <c r="E13" s="363" t="str">
        <f t="shared" si="0"/>
        <v>OK</v>
      </c>
    </row>
    <row r="14" spans="1:5" ht="12.75">
      <c r="A14" s="125" t="str">
        <f>'t1'!A14</f>
        <v>CAPITANO DI CORVETTA + 23 ANNI</v>
      </c>
      <c r="B14" s="316" t="str">
        <f>'t1'!B14</f>
        <v>0D0566</v>
      </c>
      <c r="C14" s="341">
        <f>'t13'!V14</f>
        <v>0</v>
      </c>
      <c r="D14" s="342">
        <f>('t3'!M14+'t3'!N14+'t3'!O14+'t3'!P14+'t3'!Q14+'t3'!R14)+('t12'!C14/12)</f>
        <v>0</v>
      </c>
      <c r="E14" s="363" t="str">
        <f t="shared" si="0"/>
        <v>OK</v>
      </c>
    </row>
    <row r="15" spans="1:5" ht="12.75">
      <c r="A15" s="125" t="str">
        <f>'t1'!A15</f>
        <v>CAPITANO DI CORVETTA + 13 ANNI</v>
      </c>
      <c r="B15" s="316" t="str">
        <f>'t1'!B15</f>
        <v>0D0567</v>
      </c>
      <c r="C15" s="341">
        <f>'t13'!V15</f>
        <v>0</v>
      </c>
      <c r="D15" s="342">
        <f>('t3'!M15+'t3'!N15+'t3'!O15+'t3'!P15+'t3'!Q15+'t3'!R15)+('t12'!C15/12)</f>
        <v>0</v>
      </c>
      <c r="E15" s="363" t="str">
        <f t="shared" si="0"/>
        <v>OK</v>
      </c>
    </row>
    <row r="16" spans="1:5" ht="12.75">
      <c r="A16" s="125" t="str">
        <f>'t1'!A16</f>
        <v>CAPITANO DI FREGATA</v>
      </c>
      <c r="B16" s="316" t="str">
        <f>'t1'!B16</f>
        <v>019343</v>
      </c>
      <c r="C16" s="341">
        <f>'t13'!V16</f>
        <v>0</v>
      </c>
      <c r="D16" s="342">
        <f>('t3'!M16+'t3'!N16+'t3'!O16+'t3'!P16+'t3'!Q16+'t3'!R16)+('t12'!C16/12)</f>
        <v>0</v>
      </c>
      <c r="E16" s="363" t="str">
        <f t="shared" si="0"/>
        <v>OK</v>
      </c>
    </row>
    <row r="17" spans="1:5" ht="12.75">
      <c r="A17" s="125" t="str">
        <f>'t1'!A17</f>
        <v>CAPITANO DI CORVETTA  CON 3 ANNI NEL GRADO</v>
      </c>
      <c r="B17" s="316" t="str">
        <f>'t1'!B17</f>
        <v>0D0957</v>
      </c>
      <c r="C17" s="341">
        <f>'t13'!V17</f>
        <v>0</v>
      </c>
      <c r="D17" s="342">
        <f>('t3'!M17+'t3'!N17+'t3'!O17+'t3'!P17+'t3'!Q17+'t3'!R17)+('t12'!C17/12)</f>
        <v>0</v>
      </c>
      <c r="E17" s="363" t="str">
        <f t="shared" si="0"/>
        <v>OK</v>
      </c>
    </row>
    <row r="18" spans="1:5" ht="12.75">
      <c r="A18" s="125" t="str">
        <f>'t1'!A18</f>
        <v>CAPITANO DI CORVETTA</v>
      </c>
      <c r="B18" s="316" t="str">
        <f>'t1'!B18</f>
        <v>019341</v>
      </c>
      <c r="C18" s="341">
        <f>'t13'!V18</f>
        <v>0</v>
      </c>
      <c r="D18" s="342">
        <f>('t3'!M18+'t3'!N18+'t3'!O18+'t3'!P18+'t3'!Q18+'t3'!R18)+('t12'!C18/12)</f>
        <v>0</v>
      </c>
      <c r="E18" s="363" t="str">
        <f t="shared" si="0"/>
        <v>OK</v>
      </c>
    </row>
    <row r="19" spans="1:5" ht="12.75">
      <c r="A19" s="125" t="str">
        <f>'t1'!A19</f>
        <v>TENENTE DI VASCELLO + 10 ANNI</v>
      </c>
      <c r="B19" s="316" t="str">
        <f>'t1'!B19</f>
        <v>018958</v>
      </c>
      <c r="C19" s="341">
        <f>'t13'!V19</f>
        <v>0</v>
      </c>
      <c r="D19" s="342">
        <f>('t3'!M19+'t3'!N19+'t3'!O19+'t3'!P19+'t3'!Q19+'t3'!R19)+('t12'!C19/12)</f>
        <v>0</v>
      </c>
      <c r="E19" s="363" t="str">
        <f t="shared" si="0"/>
        <v>OK</v>
      </c>
    </row>
    <row r="20" spans="1:5" ht="12.75">
      <c r="A20" s="125" t="str">
        <f>'t1'!A20</f>
        <v>TENENTE DI VASCELLO</v>
      </c>
      <c r="B20" s="316" t="str">
        <f>'t1'!B20</f>
        <v>018354</v>
      </c>
      <c r="C20" s="341">
        <f>'t13'!V20</f>
        <v>0</v>
      </c>
      <c r="D20" s="342">
        <f>('t3'!M20+'t3'!N20+'t3'!O20+'t3'!P20+'t3'!Q20+'t3'!R20)+('t12'!C20/12)</f>
        <v>0</v>
      </c>
      <c r="E20" s="363" t="str">
        <f t="shared" si="0"/>
        <v>OK</v>
      </c>
    </row>
    <row r="21" spans="1:5" ht="12.75">
      <c r="A21" s="125" t="str">
        <f>'t1'!A21</f>
        <v>SOTTOTENENTE DI VASCELLO</v>
      </c>
      <c r="B21" s="316" t="str">
        <f>'t1'!B21</f>
        <v>018338</v>
      </c>
      <c r="C21" s="341">
        <f>'t13'!V21</f>
        <v>0</v>
      </c>
      <c r="D21" s="342">
        <f>('t3'!M21+'t3'!N21+'t3'!O21+'t3'!P21+'t3'!Q21+'t3'!R21)+('t12'!C21/12)</f>
        <v>0</v>
      </c>
      <c r="E21" s="363" t="str">
        <f t="shared" si="0"/>
        <v>OK</v>
      </c>
    </row>
    <row r="22" spans="1:5" ht="12.75">
      <c r="A22" s="125" t="str">
        <f>'t1'!A22</f>
        <v>GUARDIAMARINA</v>
      </c>
      <c r="B22" s="316" t="str">
        <f>'t1'!B22</f>
        <v>017335</v>
      </c>
      <c r="C22" s="341">
        <f>'t13'!V22</f>
        <v>0</v>
      </c>
      <c r="D22" s="342">
        <f>('t3'!M22+'t3'!N22+'t3'!O22+'t3'!P22+'t3'!Q22+'t3'!R22)+('t12'!C22/12)</f>
        <v>0</v>
      </c>
      <c r="E22" s="363" t="str">
        <f t="shared" si="0"/>
        <v>OK</v>
      </c>
    </row>
    <row r="23" spans="1:5" ht="12.75">
      <c r="A23" s="125" t="str">
        <f>'t1'!A23</f>
        <v>PRIMO LUOGOTENENTE</v>
      </c>
      <c r="B23" s="316" t="str">
        <f>'t1'!B23</f>
        <v>017938</v>
      </c>
      <c r="C23" s="341">
        <f>'t13'!V23</f>
        <v>0</v>
      </c>
      <c r="D23" s="342">
        <f>('t3'!M23+'t3'!N23+'t3'!O23+'t3'!P23+'t3'!Q23+'t3'!R23)+('t12'!C23/12)</f>
        <v>0</v>
      </c>
      <c r="E23" s="363" t="str">
        <f t="shared" si="0"/>
        <v>OK</v>
      </c>
    </row>
    <row r="24" spans="1:5" ht="12.75">
      <c r="A24" s="125" t="str">
        <f>'t1'!A24</f>
        <v>LUOGOTENENTE</v>
      </c>
      <c r="B24" s="316" t="str">
        <f>'t1'!B24</f>
        <v>017830</v>
      </c>
      <c r="C24" s="341">
        <f>'t13'!V24</f>
        <v>0</v>
      </c>
      <c r="D24" s="342">
        <f>('t3'!M24+'t3'!N24+'t3'!O24+'t3'!P24+'t3'!Q24+'t3'!R24)+('t12'!C24/12)</f>
        <v>0</v>
      </c>
      <c r="E24" s="363" t="str">
        <f t="shared" si="0"/>
        <v>OK</v>
      </c>
    </row>
    <row r="25" spans="1:5" ht="12.75">
      <c r="A25" s="125" t="str">
        <f>'t1'!A25</f>
        <v>PRIMO MARESCIALLO CON 8 ANNI NEL GRADO</v>
      </c>
      <c r="B25" s="316" t="str">
        <f>'t1'!B25</f>
        <v>017834</v>
      </c>
      <c r="C25" s="341">
        <f>'t13'!V25</f>
        <v>0</v>
      </c>
      <c r="D25" s="342">
        <f>('t3'!M25+'t3'!N25+'t3'!O25+'t3'!P25+'t3'!Q25+'t3'!R25)+('t12'!C25/12)</f>
        <v>0</v>
      </c>
      <c r="E25" s="363" t="str">
        <f t="shared" si="0"/>
        <v>OK</v>
      </c>
    </row>
    <row r="26" spans="1:5" ht="12.75">
      <c r="A26" s="125" t="str">
        <f>'t1'!A26</f>
        <v>PRIMO MARESCIALLO</v>
      </c>
      <c r="B26" s="316" t="str">
        <f>'t1'!B26</f>
        <v>017556</v>
      </c>
      <c r="C26" s="341">
        <f>'t13'!V26</f>
        <v>0</v>
      </c>
      <c r="D26" s="342">
        <f>('t3'!M26+'t3'!N26+'t3'!O26+'t3'!P26+'t3'!Q26+'t3'!R26)+('t12'!C26/12)</f>
        <v>0</v>
      </c>
      <c r="E26" s="363" t="str">
        <f t="shared" si="0"/>
        <v>OK</v>
      </c>
    </row>
    <row r="27" spans="1:5" ht="12.75">
      <c r="A27" s="125" t="str">
        <f>'t1'!A27</f>
        <v>CAPO DI I CLASSE CON 10 ANNI</v>
      </c>
      <c r="B27" s="316" t="str">
        <f>'t1'!B27</f>
        <v>016C10</v>
      </c>
      <c r="C27" s="341">
        <f>'t13'!V27</f>
        <v>0</v>
      </c>
      <c r="D27" s="342">
        <f>('t3'!M27+'t3'!N27+'t3'!O27+'t3'!P27+'t3'!Q27+'t3'!R27)+('t12'!C27/12)</f>
        <v>0</v>
      </c>
      <c r="E27" s="363" t="str">
        <f t="shared" si="0"/>
        <v>OK</v>
      </c>
    </row>
    <row r="28" spans="1:5" ht="12.75">
      <c r="A28" s="125" t="str">
        <f>'t1'!A28</f>
        <v>CAPO DI I CLASSE</v>
      </c>
      <c r="B28" s="316" t="str">
        <f>'t1'!B28</f>
        <v>016332</v>
      </c>
      <c r="C28" s="341">
        <f>'t13'!V28</f>
        <v>0</v>
      </c>
      <c r="D28" s="342">
        <f>('t3'!M28+'t3'!N28+'t3'!O28+'t3'!P28+'t3'!Q28+'t3'!R28)+('t12'!C28/12)</f>
        <v>0</v>
      </c>
      <c r="E28" s="363" t="str">
        <f t="shared" si="0"/>
        <v>OK</v>
      </c>
    </row>
    <row r="29" spans="1:5" ht="12.75">
      <c r="A29" s="125" t="str">
        <f>'t1'!A29</f>
        <v>CAPO DI II CLASSE</v>
      </c>
      <c r="B29" s="316" t="str">
        <f>'t1'!B29</f>
        <v>015347</v>
      </c>
      <c r="C29" s="341">
        <f>'t13'!V29</f>
        <v>0</v>
      </c>
      <c r="D29" s="342">
        <f>('t3'!M29+'t3'!N29+'t3'!O29+'t3'!P29+'t3'!Q29+'t3'!R29)+('t12'!C29/12)</f>
        <v>0</v>
      </c>
      <c r="E29" s="363" t="str">
        <f t="shared" si="0"/>
        <v>OK</v>
      </c>
    </row>
    <row r="30" spans="1:5" ht="12.75">
      <c r="A30" s="125" t="str">
        <f>'t1'!A30</f>
        <v>CAPO DI III CLASSE</v>
      </c>
      <c r="B30" s="316" t="str">
        <f>'t1'!B30</f>
        <v>014333</v>
      </c>
      <c r="C30" s="341">
        <f>'t13'!V30</f>
        <v>0</v>
      </c>
      <c r="D30" s="342">
        <f>('t3'!M30+'t3'!N30+'t3'!O30+'t3'!P30+'t3'!Q30+'t3'!R30)+('t12'!C30/12)</f>
        <v>0</v>
      </c>
      <c r="E30" s="363" t="str">
        <f t="shared" si="0"/>
        <v>OK</v>
      </c>
    </row>
    <row r="31" spans="1:5" ht="12.75">
      <c r="A31" s="125" t="str">
        <f>'t1'!A31</f>
        <v>SECONDO CAPO SCELTO QUALIFICA SPECIALE</v>
      </c>
      <c r="B31" s="316" t="str">
        <f>'t1'!B31</f>
        <v>015959</v>
      </c>
      <c r="C31" s="341">
        <f>'t13'!V31</f>
        <v>0</v>
      </c>
      <c r="D31" s="342">
        <f>('t3'!M31+'t3'!N31+'t3'!O31+'t3'!P31+'t3'!Q31+'t3'!R31)+('t12'!C31/12)</f>
        <v>0</v>
      </c>
      <c r="E31" s="363" t="str">
        <f t="shared" si="0"/>
        <v>OK</v>
      </c>
    </row>
    <row r="32" spans="1:5" ht="12.75">
      <c r="A32" s="125" t="str">
        <f>'t1'!A32</f>
        <v>SECONDO CAPO SCELTO CON 4 ANNI NEL GRADO</v>
      </c>
      <c r="B32" s="316" t="str">
        <f>'t1'!B32</f>
        <v>013960</v>
      </c>
      <c r="C32" s="341">
        <f>'t13'!V32</f>
        <v>0</v>
      </c>
      <c r="D32" s="342">
        <f>('t3'!M32+'t3'!N32+'t3'!O32+'t3'!P32+'t3'!Q32+'t3'!R32)+('t12'!C32/12)</f>
        <v>0</v>
      </c>
      <c r="E32" s="363" t="str">
        <f t="shared" si="0"/>
        <v>OK</v>
      </c>
    </row>
    <row r="33" spans="1:5" ht="12.75">
      <c r="A33" s="125" t="str">
        <f>'t1'!A33</f>
        <v>SECONDO CAPO SCELTO</v>
      </c>
      <c r="B33" s="316" t="str">
        <f>'t1'!B33</f>
        <v>015350</v>
      </c>
      <c r="C33" s="341">
        <f>'t13'!V33</f>
        <v>0</v>
      </c>
      <c r="D33" s="342">
        <f>('t3'!M33+'t3'!N33+'t3'!O33+'t3'!P33+'t3'!Q33+'t3'!R33)+('t12'!C33/12)</f>
        <v>0</v>
      </c>
      <c r="E33" s="363" t="str">
        <f t="shared" si="0"/>
        <v>OK</v>
      </c>
    </row>
    <row r="34" spans="1:5" ht="12.75">
      <c r="A34" s="125" t="str">
        <f>'t1'!A34</f>
        <v>SECONDO CAPO</v>
      </c>
      <c r="B34" s="316" t="str">
        <f>'t1'!B34</f>
        <v>014349</v>
      </c>
      <c r="C34" s="341">
        <f>'t13'!V34</f>
        <v>0</v>
      </c>
      <c r="D34" s="342">
        <f>('t3'!M34+'t3'!N34+'t3'!O34+'t3'!P34+'t3'!Q34+'t3'!R34)+('t12'!C34/12)</f>
        <v>0</v>
      </c>
      <c r="E34" s="363" t="str">
        <f t="shared" si="0"/>
        <v>OK</v>
      </c>
    </row>
    <row r="35" spans="1:5" ht="12.75">
      <c r="A35" s="125" t="str">
        <f>'t1'!A35</f>
        <v>SERGENTE</v>
      </c>
      <c r="B35" s="316" t="str">
        <f>'t1'!B35</f>
        <v>014308</v>
      </c>
      <c r="C35" s="341">
        <f>'t13'!V35</f>
        <v>0</v>
      </c>
      <c r="D35" s="342">
        <f>('t3'!M35+'t3'!N35+'t3'!O35+'t3'!P35+'t3'!Q35+'t3'!R35)+('t12'!C35/12)</f>
        <v>0</v>
      </c>
      <c r="E35" s="363" t="str">
        <f t="shared" si="0"/>
        <v>OK</v>
      </c>
    </row>
    <row r="36" spans="1:5" ht="12.75">
      <c r="A36" s="125" t="str">
        <f>'t1'!A36</f>
        <v>SOTTOCAPO DI 1^ CLASSE SCELTO QUALIFICA SPECIALE</v>
      </c>
      <c r="B36" s="316" t="str">
        <f>'t1'!B36</f>
        <v>013961</v>
      </c>
      <c r="C36" s="341">
        <f>'t13'!V36</f>
        <v>0</v>
      </c>
      <c r="D36" s="342">
        <f>('t3'!M36+'t3'!N36+'t3'!O36+'t3'!P36+'t3'!Q36+'t3'!R36)+('t12'!C36/12)</f>
        <v>0</v>
      </c>
      <c r="E36" s="363" t="str">
        <f t="shared" si="0"/>
        <v>OK</v>
      </c>
    </row>
    <row r="37" spans="1:5" ht="12.75">
      <c r="A37" s="125" t="str">
        <f>'t1'!A37</f>
        <v>SOTTOCAPO DI 1^ CLASSE SCELTO CON 5 ANNI NEL GRADO</v>
      </c>
      <c r="B37" s="316" t="str">
        <f>'t1'!B37</f>
        <v>013962</v>
      </c>
      <c r="C37" s="341">
        <f>'t13'!V37</f>
        <v>0</v>
      </c>
      <c r="D37" s="342">
        <f>('t3'!M37+'t3'!N37+'t3'!O37+'t3'!P37+'t3'!Q37+'t3'!R37)+('t12'!C37/12)</f>
        <v>0</v>
      </c>
      <c r="E37" s="363" t="str">
        <f t="shared" si="0"/>
        <v>OK</v>
      </c>
    </row>
    <row r="38" spans="1:5" ht="12.75">
      <c r="A38" s="125" t="str">
        <f>'t1'!A38</f>
        <v>SOTTOCAPO DI I CLASSE SCELTO</v>
      </c>
      <c r="B38" s="316" t="str">
        <f>'t1'!B38</f>
        <v>013337</v>
      </c>
      <c r="C38" s="341">
        <f>'t13'!V38</f>
        <v>0</v>
      </c>
      <c r="D38" s="342">
        <f>('t3'!M38+'t3'!N38+'t3'!O38+'t3'!P38+'t3'!Q38+'t3'!R38)+('t12'!C38/12)</f>
        <v>0</v>
      </c>
      <c r="E38" s="363" t="str">
        <f t="shared" si="0"/>
        <v>OK</v>
      </c>
    </row>
    <row r="39" spans="1:5" ht="12.75">
      <c r="A39" s="125" t="str">
        <f>'t1'!A39</f>
        <v>SOTTOCAPO DI I CLASSE</v>
      </c>
      <c r="B39" s="316" t="str">
        <f>'t1'!B39</f>
        <v>013351</v>
      </c>
      <c r="C39" s="341">
        <f>'t13'!V39</f>
        <v>0</v>
      </c>
      <c r="D39" s="342">
        <f>('t3'!M39+'t3'!N39+'t3'!O39+'t3'!P39+'t3'!Q39+'t3'!R39)+('t12'!C39/12)</f>
        <v>0</v>
      </c>
      <c r="E39" s="363" t="str">
        <f t="shared" si="0"/>
        <v>OK</v>
      </c>
    </row>
    <row r="40" spans="1:5" ht="12.75">
      <c r="A40" s="125" t="str">
        <f>'t1'!A40</f>
        <v>SOTTOCAPO DI II CLASSE</v>
      </c>
      <c r="B40" s="316" t="str">
        <f>'t1'!B40</f>
        <v>013352</v>
      </c>
      <c r="C40" s="341">
        <f>'t13'!V40</f>
        <v>0</v>
      </c>
      <c r="D40" s="342">
        <f>('t3'!M40+'t3'!N40+'t3'!O40+'t3'!P40+'t3'!Q40+'t3'!R40)+('t12'!C40/12)</f>
        <v>0</v>
      </c>
      <c r="E40" s="363" t="str">
        <f t="shared" si="0"/>
        <v>OK</v>
      </c>
    </row>
    <row r="41" spans="1:5" ht="12.75">
      <c r="A41" s="125" t="str">
        <f>'t1'!A41</f>
        <v>SOTTOCAPO DI III CLASSE</v>
      </c>
      <c r="B41" s="316" t="str">
        <f>'t1'!B41</f>
        <v>013353</v>
      </c>
      <c r="C41" s="341">
        <f>'t13'!V41</f>
        <v>0</v>
      </c>
      <c r="D41" s="342">
        <f>('t3'!M41+'t3'!N41+'t3'!O41+'t3'!P41+'t3'!Q41+'t3'!R41)+('t12'!C41/12)</f>
        <v>0</v>
      </c>
      <c r="E41" s="363" t="str">
        <f t="shared" si="0"/>
        <v>OK</v>
      </c>
    </row>
    <row r="42" spans="1:5" ht="12.75">
      <c r="A42" s="125" t="str">
        <f>'t1'!A42</f>
        <v>SOTTOCAPO  III CLASSE (VFP4 FERMA BIENNALE)</v>
      </c>
      <c r="B42" s="316" t="str">
        <f>'t1'!B42</f>
        <v>013963</v>
      </c>
      <c r="C42" s="341">
        <f>'t13'!V42</f>
        <v>0</v>
      </c>
      <c r="D42" s="342">
        <f>('t3'!M42+'t3'!N42+'t3'!O42+'t3'!P42+'t3'!Q42+'t3'!R42)+('t12'!C42/12)</f>
        <v>0</v>
      </c>
      <c r="E42" s="363" t="str">
        <f aca="true" t="shared" si="1" ref="E42:E49">IF(OR((NOT(C42)),(AND(C42&gt;=0,D42&gt;0))),"OK","ERRORE")</f>
        <v>OK</v>
      </c>
    </row>
    <row r="43" spans="1:5" ht="12.75">
      <c r="A43" s="125" t="str">
        <f>'t1'!A43</f>
        <v>VOLONTARI IN FERMA PREFISSATA QUADRIENNALE</v>
      </c>
      <c r="B43" s="316" t="str">
        <f>'t1'!B43</f>
        <v>000FP4</v>
      </c>
      <c r="C43" s="341">
        <f>'t13'!V43</f>
        <v>0</v>
      </c>
      <c r="D43" s="342">
        <f>('t3'!M43+'t3'!N43+'t3'!O43+'t3'!P43+'t3'!Q43+'t3'!R43)+('t12'!C43/12)</f>
        <v>0</v>
      </c>
      <c r="E43" s="363" t="str">
        <f t="shared" si="1"/>
        <v>OK</v>
      </c>
    </row>
    <row r="44" spans="1:5" ht="12.75">
      <c r="A44" s="125" t="str">
        <f>'t1'!A44</f>
        <v>VOLONTARI IN FERMA PREFISSATA DI 1 ANNO</v>
      </c>
      <c r="B44" s="316" t="str">
        <f>'t1'!B44</f>
        <v>000FP1</v>
      </c>
      <c r="C44" s="341">
        <f>'t13'!V44</f>
        <v>0</v>
      </c>
      <c r="D44" s="342">
        <f>('t3'!M44+'t3'!N44+'t3'!O44+'t3'!P44+'t3'!Q44+'t3'!R44)+('t12'!C44/12)</f>
        <v>0</v>
      </c>
      <c r="E44" s="363" t="str">
        <f t="shared" si="1"/>
        <v>OK</v>
      </c>
    </row>
    <row r="45" spans="1:5" ht="12.75">
      <c r="A45" s="125" t="str">
        <f>'t1'!A45</f>
        <v>VOLONTARI IN FERMA PREFISSATA DI 1 ANNO RAFFERMATI</v>
      </c>
      <c r="B45" s="316" t="str">
        <f>'t1'!B45</f>
        <v>000FR1</v>
      </c>
      <c r="C45" s="341">
        <f>'t13'!V45</f>
        <v>0</v>
      </c>
      <c r="D45" s="342">
        <f>('t3'!M45+'t3'!N45+'t3'!O45+'t3'!P45+'t3'!Q45+'t3'!R45)+('t12'!C45/12)</f>
        <v>0</v>
      </c>
      <c r="E45" s="363" t="str">
        <f t="shared" si="1"/>
        <v>OK</v>
      </c>
    </row>
    <row r="46" spans="1:5" ht="12.75">
      <c r="A46" s="125" t="str">
        <f>'t1'!A46</f>
        <v>U.F.P. SOTTOTENENTE DI VASCELLO</v>
      </c>
      <c r="B46" s="316" t="str">
        <f>'t1'!B46</f>
        <v>017832</v>
      </c>
      <c r="C46" s="341">
        <f>'t13'!V46</f>
        <v>0</v>
      </c>
      <c r="D46" s="342">
        <f>('t3'!M46+'t3'!N46+'t3'!O46+'t3'!P46+'t3'!Q46+'t3'!R46)+('t12'!C46/12)</f>
        <v>0</v>
      </c>
      <c r="E46" s="363" t="str">
        <f t="shared" si="1"/>
        <v>OK</v>
      </c>
    </row>
    <row r="47" spans="1:5" ht="12.75">
      <c r="A47" s="125" t="str">
        <f>'t1'!A47</f>
        <v>U.F.P.  GUARDIAMARINA</v>
      </c>
      <c r="B47" s="316" t="str">
        <f>'t1'!B47</f>
        <v>014833</v>
      </c>
      <c r="C47" s="341">
        <f>'t13'!V47</f>
        <v>0</v>
      </c>
      <c r="D47" s="342">
        <f>('t3'!M47+'t3'!N47+'t3'!O47+'t3'!P47+'t3'!Q47+'t3'!R47)+('t12'!C47/12)</f>
        <v>0</v>
      </c>
      <c r="E47" s="363" t="str">
        <f t="shared" si="1"/>
        <v>OK</v>
      </c>
    </row>
    <row r="48" spans="1:5" ht="12.75">
      <c r="A48" s="125" t="str">
        <f>'t1'!A48</f>
        <v>ALLIEVI</v>
      </c>
      <c r="B48" s="316" t="str">
        <f>'t1'!B48</f>
        <v>000180</v>
      </c>
      <c r="C48" s="341">
        <f>'t13'!V48</f>
        <v>0</v>
      </c>
      <c r="D48" s="342">
        <f>('t3'!M48+'t3'!N48+'t3'!O48+'t3'!P48+'t3'!Q48+'t3'!R48)+('t12'!C48/12)</f>
        <v>0</v>
      </c>
      <c r="E48" s="363" t="str">
        <f t="shared" si="1"/>
        <v>OK</v>
      </c>
    </row>
    <row r="49" spans="1:5" ht="12.75">
      <c r="A49" s="125" t="str">
        <f>'t1'!A49</f>
        <v>ALLIEVI SCUOLE MILITARI</v>
      </c>
      <c r="B49" s="316" t="str">
        <f>'t1'!B49</f>
        <v>000SCM</v>
      </c>
      <c r="C49" s="341">
        <f>'t13'!V49</f>
        <v>0</v>
      </c>
      <c r="D49" s="342">
        <f>('t3'!M49+'t3'!N49+'t3'!O49+'t3'!P49+'t3'!Q49+'t3'!R49)+('t12'!C49/12)</f>
        <v>0</v>
      </c>
      <c r="E49" s="363" t="str">
        <f t="shared" si="1"/>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8.xml><?xml version="1.0" encoding="utf-8"?>
<worksheet xmlns="http://schemas.openxmlformats.org/spreadsheetml/2006/main" xmlns:r="http://schemas.openxmlformats.org/officeDocument/2006/relationships">
  <sheetPr codeName="Foglio28"/>
  <dimension ref="A1:N4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50" sqref="A50:IV54"/>
    </sheetView>
  </sheetViews>
  <sheetFormatPr defaultColWidth="9.33203125" defaultRowHeight="10.5"/>
  <cols>
    <col min="1" max="1" width="54.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57" t="str">
        <f>'t1'!A1</f>
        <v>CAPITANERIE DI PORTO - anno 2018</v>
      </c>
      <c r="B1" s="957"/>
      <c r="C1" s="957"/>
      <c r="D1" s="957"/>
      <c r="E1" s="957"/>
      <c r="F1" s="957"/>
      <c r="G1" s="957"/>
      <c r="H1" s="957"/>
      <c r="I1" s="957"/>
      <c r="J1" s="957"/>
      <c r="K1" s="957"/>
      <c r="L1" s="3"/>
      <c r="N1"/>
    </row>
    <row r="2" spans="4:14" s="5" customFormat="1" ht="12.75" customHeight="1">
      <c r="D2" s="1040"/>
      <c r="E2" s="1040"/>
      <c r="F2" s="1040"/>
      <c r="G2" s="1040"/>
      <c r="H2" s="1040"/>
      <c r="I2" s="1040"/>
      <c r="J2" s="1040"/>
      <c r="K2" s="1040"/>
      <c r="L2" s="3"/>
      <c r="N2"/>
    </row>
    <row r="3" spans="1:3" s="5" customFormat="1" ht="21" customHeight="1">
      <c r="A3" s="183" t="s">
        <v>591</v>
      </c>
      <c r="B3" s="7"/>
      <c r="C3" s="7"/>
    </row>
    <row r="4" spans="1:12" ht="40.5">
      <c r="A4" s="169" t="s">
        <v>210</v>
      </c>
      <c r="B4" s="171" t="s">
        <v>172</v>
      </c>
      <c r="C4" s="170" t="s">
        <v>37</v>
      </c>
      <c r="D4" s="170" t="s">
        <v>38</v>
      </c>
      <c r="E4" s="170" t="s">
        <v>39</v>
      </c>
      <c r="F4" s="170" t="s">
        <v>40</v>
      </c>
      <c r="G4" s="170" t="s">
        <v>41</v>
      </c>
      <c r="H4" s="170" t="s">
        <v>42</v>
      </c>
      <c r="I4" s="170" t="s">
        <v>43</v>
      </c>
      <c r="J4" s="170" t="s">
        <v>44</v>
      </c>
      <c r="K4" s="170" t="s">
        <v>45</v>
      </c>
      <c r="L4" s="557" t="s">
        <v>374</v>
      </c>
    </row>
    <row r="5" spans="1:12" s="187" customFormat="1" ht="51" hidden="1">
      <c r="A5" s="168"/>
      <c r="B5" s="181"/>
      <c r="C5" s="181" t="s">
        <v>174</v>
      </c>
      <c r="D5" s="185" t="s">
        <v>175</v>
      </c>
      <c r="E5" s="185" t="s">
        <v>176</v>
      </c>
      <c r="F5" s="185" t="s">
        <v>177</v>
      </c>
      <c r="G5" s="185" t="s">
        <v>178</v>
      </c>
      <c r="H5" s="185" t="s">
        <v>198</v>
      </c>
      <c r="I5" s="185"/>
      <c r="J5" s="600" t="s">
        <v>387</v>
      </c>
      <c r="K5" s="600" t="s">
        <v>545</v>
      </c>
      <c r="L5" s="602"/>
    </row>
    <row r="6" spans="1:12" ht="12.75">
      <c r="A6" s="125" t="str">
        <f>'t1'!A6</f>
        <v>AMMIRAGLIO ISPETTORE CAPO</v>
      </c>
      <c r="B6" s="316" t="str">
        <f>'t1'!B6</f>
        <v>0D0330</v>
      </c>
      <c r="C6" s="341">
        <f>'t11'!U8+'t11'!V8</f>
        <v>0</v>
      </c>
      <c r="D6" s="341">
        <f>'t1'!K6+'t1'!L6</f>
        <v>0</v>
      </c>
      <c r="E6" s="341">
        <f>'t3'!M6+'t3'!N6+'t3'!O6+'t3'!P6+'t3'!Q6+'t3'!R6</f>
        <v>0</v>
      </c>
      <c r="F6" s="341">
        <f>'t4'!AU6</f>
        <v>0</v>
      </c>
      <c r="G6" s="339">
        <f>'t4'!C50</f>
        <v>0</v>
      </c>
      <c r="H6" s="341">
        <f>'t5'!S7+'t5'!T7</f>
        <v>0</v>
      </c>
      <c r="I6" s="363" t="str">
        <f>IF(AND(J6="OK",K6="OK"),"OK","ERRORE")</f>
        <v>OK</v>
      </c>
      <c r="J6" s="363" t="str">
        <f aca="true" t="shared" si="0" ref="J6:J34">IF(AND(C6&gt;0,D6=0,E6=0,F6=0,G6=0,H6=0),"KO","OK")</f>
        <v>OK</v>
      </c>
      <c r="K6" s="363" t="str">
        <f aca="true" t="shared" si="1" ref="K6:K34">IF(AND(C6=0,OR(D6&gt;0,E6&gt;0,F6&gt;0,G6&gt;0,H6&gt;0)),"KO","OK")</f>
        <v>OK</v>
      </c>
      <c r="L6" s="603">
        <f>IF(K6="KO",$K$5,IF(J6="KO",$J$5,""))</f>
      </c>
    </row>
    <row r="7" spans="1:12" ht="12.75">
      <c r="A7" s="125" t="str">
        <f>'t1'!A7</f>
        <v>AMMIRAGLIO ISPETTORE</v>
      </c>
      <c r="B7" s="316" t="str">
        <f>'t1'!B7</f>
        <v>0D0329</v>
      </c>
      <c r="C7" s="341">
        <f>'t11'!U9+'t11'!V9</f>
        <v>0</v>
      </c>
      <c r="D7" s="341">
        <f>'t1'!K7+'t1'!L7</f>
        <v>0</v>
      </c>
      <c r="E7" s="341">
        <f>'t3'!M7+'t3'!N7+'t3'!O7+'t3'!P7+'t3'!Q7+'t3'!R7</f>
        <v>0</v>
      </c>
      <c r="F7" s="341">
        <f>'t4'!AU7</f>
        <v>0</v>
      </c>
      <c r="G7" s="339">
        <f>'t4'!D50</f>
        <v>0</v>
      </c>
      <c r="H7" s="341">
        <f>'t5'!S8+'t5'!T8</f>
        <v>0</v>
      </c>
      <c r="I7" s="363" t="str">
        <f aca="true" t="shared" si="2" ref="I7:I47">IF(AND(J7="OK",K7="OK"),"OK","ERRORE")</f>
        <v>OK</v>
      </c>
      <c r="J7" s="363" t="str">
        <f t="shared" si="0"/>
        <v>OK</v>
      </c>
      <c r="K7" s="363" t="str">
        <f t="shared" si="1"/>
        <v>OK</v>
      </c>
      <c r="L7" s="603">
        <f aca="true" t="shared" si="3" ref="L7:L47">IF(K7="KO",$K$5,IF(J7="KO",$J$5,""))</f>
      </c>
    </row>
    <row r="8" spans="1:12" ht="12.75">
      <c r="A8" s="125" t="str">
        <f>'t1'!A8</f>
        <v>CONTRAMMIRAGLIO</v>
      </c>
      <c r="B8" s="316" t="str">
        <f>'t1'!B8</f>
        <v>0D0334</v>
      </c>
      <c r="C8" s="341">
        <f>'t11'!U10+'t11'!V10</f>
        <v>0</v>
      </c>
      <c r="D8" s="341">
        <f>'t1'!K8+'t1'!L8</f>
        <v>0</v>
      </c>
      <c r="E8" s="341">
        <f>'t3'!M8+'t3'!N8+'t3'!O8+'t3'!P8+'t3'!Q8+'t3'!R8</f>
        <v>0</v>
      </c>
      <c r="F8" s="341">
        <f>'t4'!AU8</f>
        <v>0</v>
      </c>
      <c r="G8" s="339">
        <f>'t4'!E50</f>
        <v>0</v>
      </c>
      <c r="H8" s="341">
        <f>'t5'!S9+'t5'!T9</f>
        <v>0</v>
      </c>
      <c r="I8" s="363" t="str">
        <f t="shared" si="2"/>
        <v>OK</v>
      </c>
      <c r="J8" s="363" t="str">
        <f t="shared" si="0"/>
        <v>OK</v>
      </c>
      <c r="K8" s="363" t="str">
        <f t="shared" si="1"/>
        <v>OK</v>
      </c>
      <c r="L8" s="603">
        <f t="shared" si="3"/>
      </c>
    </row>
    <row r="9" spans="1:12" ht="12.75">
      <c r="A9" s="125" t="str">
        <f>'t1'!A9</f>
        <v>CAPITANO DI VASCELLO + 23 ANNI</v>
      </c>
      <c r="B9" s="316" t="str">
        <f>'t1'!B9</f>
        <v>0D0562</v>
      </c>
      <c r="C9" s="341">
        <f>'t11'!U11+'t11'!V11</f>
        <v>0</v>
      </c>
      <c r="D9" s="341">
        <f>'t1'!K9+'t1'!L9</f>
        <v>0</v>
      </c>
      <c r="E9" s="341">
        <f>'t3'!M9+'t3'!N9+'t3'!O9+'t3'!P9+'t3'!Q9+'t3'!R9</f>
        <v>0</v>
      </c>
      <c r="F9" s="341">
        <f>'t4'!AU9</f>
        <v>0</v>
      </c>
      <c r="G9" s="339">
        <f>'t4'!F50</f>
        <v>0</v>
      </c>
      <c r="H9" s="341">
        <f>'t5'!S10+'t5'!T10</f>
        <v>0</v>
      </c>
      <c r="I9" s="363" t="str">
        <f t="shared" si="2"/>
        <v>OK</v>
      </c>
      <c r="J9" s="363" t="str">
        <f t="shared" si="0"/>
        <v>OK</v>
      </c>
      <c r="K9" s="363" t="str">
        <f t="shared" si="1"/>
        <v>OK</v>
      </c>
      <c r="L9" s="603">
        <f t="shared" si="3"/>
      </c>
    </row>
    <row r="10" spans="1:12" ht="12.75">
      <c r="A10" s="125" t="str">
        <f>'t1'!A10</f>
        <v>CAPITANO DI VASCELLO</v>
      </c>
      <c r="B10" s="316" t="str">
        <f>'t1'!B10</f>
        <v>0D0345</v>
      </c>
      <c r="C10" s="341">
        <f>'t11'!U12+'t11'!V12</f>
        <v>0</v>
      </c>
      <c r="D10" s="341">
        <f>'t1'!K10+'t1'!L10</f>
        <v>0</v>
      </c>
      <c r="E10" s="341">
        <f>'t3'!M10+'t3'!N10+'t3'!O10+'t3'!P10+'t3'!Q10+'t3'!R10</f>
        <v>0</v>
      </c>
      <c r="F10" s="341">
        <f>'t4'!AU10</f>
        <v>0</v>
      </c>
      <c r="G10" s="339">
        <f>'t4'!G50</f>
        <v>0</v>
      </c>
      <c r="H10" s="341">
        <f>'t5'!S11+'t5'!T11</f>
        <v>0</v>
      </c>
      <c r="I10" s="363" t="str">
        <f t="shared" si="2"/>
        <v>OK</v>
      </c>
      <c r="J10" s="363" t="str">
        <f t="shared" si="0"/>
        <v>OK</v>
      </c>
      <c r="K10" s="363" t="str">
        <f t="shared" si="1"/>
        <v>OK</v>
      </c>
      <c r="L10" s="603">
        <f t="shared" si="3"/>
      </c>
    </row>
    <row r="11" spans="1:12" ht="12.75">
      <c r="A11" s="125" t="str">
        <f>'t1'!A11</f>
        <v>CAPITANO DI FREGATA + 23 ANNI</v>
      </c>
      <c r="B11" s="316" t="str">
        <f>'t1'!B11</f>
        <v>0D0563</v>
      </c>
      <c r="C11" s="341">
        <f>'t11'!U13+'t11'!V13</f>
        <v>0</v>
      </c>
      <c r="D11" s="341">
        <f>'t1'!K11+'t1'!L11</f>
        <v>0</v>
      </c>
      <c r="E11" s="341">
        <f>'t3'!M11+'t3'!N11+'t3'!O11+'t3'!P11+'t3'!Q11+'t3'!R11</f>
        <v>0</v>
      </c>
      <c r="F11" s="341">
        <f>'t4'!AU11</f>
        <v>0</v>
      </c>
      <c r="G11" s="339">
        <f>'t4'!H50</f>
        <v>0</v>
      </c>
      <c r="H11" s="341">
        <f>'t5'!S12+'t5'!T12</f>
        <v>0</v>
      </c>
      <c r="I11" s="363" t="str">
        <f t="shared" si="2"/>
        <v>OK</v>
      </c>
      <c r="J11" s="363" t="str">
        <f t="shared" si="0"/>
        <v>OK</v>
      </c>
      <c r="K11" s="363" t="str">
        <f t="shared" si="1"/>
        <v>OK</v>
      </c>
      <c r="L11" s="603">
        <f t="shared" si="3"/>
      </c>
    </row>
    <row r="12" spans="1:12" ht="12.75">
      <c r="A12" s="125" t="str">
        <f>'t1'!A12</f>
        <v>CAPITANO DI FREGATA + 18 ANNI</v>
      </c>
      <c r="B12" s="316" t="str">
        <f>'t1'!B12</f>
        <v>0D0956</v>
      </c>
      <c r="C12" s="341">
        <f>'t11'!U14+'t11'!V14</f>
        <v>0</v>
      </c>
      <c r="D12" s="341">
        <f>'t1'!K12+'t1'!L12</f>
        <v>0</v>
      </c>
      <c r="E12" s="341">
        <f>'t3'!M12+'t3'!N12+'t3'!O12+'t3'!P12+'t3'!Q12+'t3'!R12</f>
        <v>0</v>
      </c>
      <c r="F12" s="341">
        <f>'t4'!AU12</f>
        <v>0</v>
      </c>
      <c r="G12" s="339">
        <f>'t4'!I50</f>
        <v>0</v>
      </c>
      <c r="H12" s="341">
        <f>'t5'!S13+'t5'!T13</f>
        <v>0</v>
      </c>
      <c r="I12" s="363" t="str">
        <f t="shared" si="2"/>
        <v>OK</v>
      </c>
      <c r="J12" s="363" t="str">
        <f t="shared" si="0"/>
        <v>OK</v>
      </c>
      <c r="K12" s="363" t="str">
        <f t="shared" si="1"/>
        <v>OK</v>
      </c>
      <c r="L12" s="603">
        <f t="shared" si="3"/>
      </c>
    </row>
    <row r="13" spans="1:12" ht="12.75">
      <c r="A13" s="125" t="str">
        <f>'t1'!A13</f>
        <v>CAPITANO DI FREGATA + 13 ANNI</v>
      </c>
      <c r="B13" s="316" t="str">
        <f>'t1'!B13</f>
        <v>0D0564</v>
      </c>
      <c r="C13" s="341">
        <f>'t11'!U15+'t11'!V15</f>
        <v>0</v>
      </c>
      <c r="D13" s="341">
        <f>'t1'!K13+'t1'!L13</f>
        <v>0</v>
      </c>
      <c r="E13" s="341">
        <f>'t3'!M13+'t3'!N13+'t3'!O13+'t3'!P13+'t3'!Q13+'t3'!R13</f>
        <v>0</v>
      </c>
      <c r="F13" s="341">
        <f>'t4'!AU13</f>
        <v>0</v>
      </c>
      <c r="G13" s="339">
        <f>'t4'!J50</f>
        <v>0</v>
      </c>
      <c r="H13" s="341">
        <f>'t5'!S14+'t5'!T14</f>
        <v>0</v>
      </c>
      <c r="I13" s="363" t="str">
        <f t="shared" si="2"/>
        <v>OK</v>
      </c>
      <c r="J13" s="363" t="str">
        <f t="shared" si="0"/>
        <v>OK</v>
      </c>
      <c r="K13" s="363" t="str">
        <f t="shared" si="1"/>
        <v>OK</v>
      </c>
      <c r="L13" s="603">
        <f t="shared" si="3"/>
      </c>
    </row>
    <row r="14" spans="1:12" ht="12.75">
      <c r="A14" s="125" t="str">
        <f>'t1'!A14</f>
        <v>CAPITANO DI CORVETTA + 23 ANNI</v>
      </c>
      <c r="B14" s="316" t="str">
        <f>'t1'!B14</f>
        <v>0D0566</v>
      </c>
      <c r="C14" s="341">
        <f>'t11'!U16+'t11'!V16</f>
        <v>0</v>
      </c>
      <c r="D14" s="341">
        <f>'t1'!K14+'t1'!L14</f>
        <v>0</v>
      </c>
      <c r="E14" s="341">
        <f>'t3'!M14+'t3'!N14+'t3'!O14+'t3'!P14+'t3'!Q14+'t3'!R14</f>
        <v>0</v>
      </c>
      <c r="F14" s="341">
        <f>'t4'!AU14</f>
        <v>0</v>
      </c>
      <c r="G14" s="339">
        <f>'t4'!K50</f>
        <v>0</v>
      </c>
      <c r="H14" s="341">
        <f>'t5'!S15+'t5'!T15</f>
        <v>0</v>
      </c>
      <c r="I14" s="363" t="str">
        <f t="shared" si="2"/>
        <v>OK</v>
      </c>
      <c r="J14" s="363" t="str">
        <f t="shared" si="0"/>
        <v>OK</v>
      </c>
      <c r="K14" s="363" t="str">
        <f t="shared" si="1"/>
        <v>OK</v>
      </c>
      <c r="L14" s="603">
        <f t="shared" si="3"/>
      </c>
    </row>
    <row r="15" spans="1:12" ht="12.75">
      <c r="A15" s="125" t="str">
        <f>'t1'!A15</f>
        <v>CAPITANO DI CORVETTA + 13 ANNI</v>
      </c>
      <c r="B15" s="316" t="str">
        <f>'t1'!B15</f>
        <v>0D0567</v>
      </c>
      <c r="C15" s="341">
        <f>'t11'!U17+'t11'!V17</f>
        <v>0</v>
      </c>
      <c r="D15" s="341">
        <f>'t1'!K15+'t1'!L15</f>
        <v>0</v>
      </c>
      <c r="E15" s="341">
        <f>'t3'!M15+'t3'!N15+'t3'!O15+'t3'!P15+'t3'!Q15+'t3'!R15</f>
        <v>0</v>
      </c>
      <c r="F15" s="341">
        <f>'t4'!AU15</f>
        <v>0</v>
      </c>
      <c r="G15" s="339">
        <f>'t4'!L50</f>
        <v>0</v>
      </c>
      <c r="H15" s="341">
        <f>'t5'!S16+'t5'!T16</f>
        <v>0</v>
      </c>
      <c r="I15" s="363" t="str">
        <f t="shared" si="2"/>
        <v>OK</v>
      </c>
      <c r="J15" s="363" t="str">
        <f t="shared" si="0"/>
        <v>OK</v>
      </c>
      <c r="K15" s="363" t="str">
        <f t="shared" si="1"/>
        <v>OK</v>
      </c>
      <c r="L15" s="603">
        <f t="shared" si="3"/>
      </c>
    </row>
    <row r="16" spans="1:12" ht="12.75">
      <c r="A16" s="125" t="str">
        <f>'t1'!A16</f>
        <v>CAPITANO DI FREGATA</v>
      </c>
      <c r="B16" s="316" t="str">
        <f>'t1'!B16</f>
        <v>019343</v>
      </c>
      <c r="C16" s="341">
        <f>'t11'!U18+'t11'!V18</f>
        <v>0</v>
      </c>
      <c r="D16" s="341">
        <f>'t1'!K16+'t1'!L16</f>
        <v>0</v>
      </c>
      <c r="E16" s="341">
        <f>'t3'!M16+'t3'!N16+'t3'!O16+'t3'!P16+'t3'!Q16+'t3'!R16</f>
        <v>0</v>
      </c>
      <c r="F16" s="341">
        <f>'t4'!AU16</f>
        <v>0</v>
      </c>
      <c r="G16" s="339">
        <f>'t4'!M50</f>
        <v>0</v>
      </c>
      <c r="H16" s="341">
        <f>'t5'!S17+'t5'!T17</f>
        <v>0</v>
      </c>
      <c r="I16" s="363" t="str">
        <f t="shared" si="2"/>
        <v>OK</v>
      </c>
      <c r="J16" s="363" t="str">
        <f t="shared" si="0"/>
        <v>OK</v>
      </c>
      <c r="K16" s="363" t="str">
        <f t="shared" si="1"/>
        <v>OK</v>
      </c>
      <c r="L16" s="603">
        <f t="shared" si="3"/>
      </c>
    </row>
    <row r="17" spans="1:12" ht="12.75">
      <c r="A17" s="125" t="str">
        <f>'t1'!A17</f>
        <v>CAPITANO DI CORVETTA  CON 3 ANNI NEL GRADO</v>
      </c>
      <c r="B17" s="316" t="str">
        <f>'t1'!B17</f>
        <v>0D0957</v>
      </c>
      <c r="C17" s="341">
        <f>'t11'!U19+'t11'!V19</f>
        <v>0</v>
      </c>
      <c r="D17" s="341">
        <f>'t1'!K17+'t1'!L17</f>
        <v>0</v>
      </c>
      <c r="E17" s="341">
        <f>'t3'!M17+'t3'!N17+'t3'!O17+'t3'!P17+'t3'!Q17+'t3'!R17</f>
        <v>0</v>
      </c>
      <c r="F17" s="341">
        <f>'t4'!AU17</f>
        <v>0</v>
      </c>
      <c r="G17" s="339">
        <f>'t4'!N50</f>
        <v>0</v>
      </c>
      <c r="H17" s="341">
        <f>'t5'!S18+'t5'!T18</f>
        <v>0</v>
      </c>
      <c r="I17" s="363" t="str">
        <f t="shared" si="2"/>
        <v>OK</v>
      </c>
      <c r="J17" s="363" t="str">
        <f t="shared" si="0"/>
        <v>OK</v>
      </c>
      <c r="K17" s="363" t="str">
        <f t="shared" si="1"/>
        <v>OK</v>
      </c>
      <c r="L17" s="603">
        <f t="shared" si="3"/>
      </c>
    </row>
    <row r="18" spans="1:12" ht="12.75">
      <c r="A18" s="125" t="str">
        <f>'t1'!A18</f>
        <v>CAPITANO DI CORVETTA</v>
      </c>
      <c r="B18" s="316" t="str">
        <f>'t1'!B18</f>
        <v>019341</v>
      </c>
      <c r="C18" s="341">
        <f>'t11'!U20+'t11'!V20</f>
        <v>0</v>
      </c>
      <c r="D18" s="341">
        <f>'t1'!K18+'t1'!L18</f>
        <v>0</v>
      </c>
      <c r="E18" s="341">
        <f>'t3'!M18+'t3'!N18+'t3'!O18+'t3'!P18+'t3'!Q18+'t3'!R18</f>
        <v>0</v>
      </c>
      <c r="F18" s="341">
        <f>'t4'!AU18</f>
        <v>0</v>
      </c>
      <c r="G18" s="339">
        <f>'t4'!O50</f>
        <v>0</v>
      </c>
      <c r="H18" s="341">
        <f>'t5'!S19+'t5'!T19</f>
        <v>0</v>
      </c>
      <c r="I18" s="363" t="str">
        <f t="shared" si="2"/>
        <v>OK</v>
      </c>
      <c r="J18" s="363" t="str">
        <f t="shared" si="0"/>
        <v>OK</v>
      </c>
      <c r="K18" s="363" t="str">
        <f t="shared" si="1"/>
        <v>OK</v>
      </c>
      <c r="L18" s="603">
        <f t="shared" si="3"/>
      </c>
    </row>
    <row r="19" spans="1:12" ht="12.75">
      <c r="A19" s="125" t="str">
        <f>'t1'!A19</f>
        <v>TENENTE DI VASCELLO + 10 ANNI</v>
      </c>
      <c r="B19" s="316" t="str">
        <f>'t1'!B19</f>
        <v>018958</v>
      </c>
      <c r="C19" s="341">
        <f>'t11'!U21+'t11'!V21</f>
        <v>0</v>
      </c>
      <c r="D19" s="341">
        <f>'t1'!K19+'t1'!L19</f>
        <v>0</v>
      </c>
      <c r="E19" s="341">
        <f>'t3'!M19+'t3'!N19+'t3'!O19+'t3'!P19+'t3'!Q19+'t3'!R19</f>
        <v>0</v>
      </c>
      <c r="F19" s="341">
        <f>'t4'!AU19</f>
        <v>0</v>
      </c>
      <c r="G19" s="339">
        <f>'t4'!P50</f>
        <v>0</v>
      </c>
      <c r="H19" s="341">
        <f>'t5'!S20+'t5'!T20</f>
        <v>0</v>
      </c>
      <c r="I19" s="363" t="str">
        <f t="shared" si="2"/>
        <v>OK</v>
      </c>
      <c r="J19" s="363" t="str">
        <f t="shared" si="0"/>
        <v>OK</v>
      </c>
      <c r="K19" s="363" t="str">
        <f t="shared" si="1"/>
        <v>OK</v>
      </c>
      <c r="L19" s="603">
        <f t="shared" si="3"/>
      </c>
    </row>
    <row r="20" spans="1:12" ht="12.75">
      <c r="A20" s="125" t="str">
        <f>'t1'!A20</f>
        <v>TENENTE DI VASCELLO</v>
      </c>
      <c r="B20" s="316" t="str">
        <f>'t1'!B20</f>
        <v>018354</v>
      </c>
      <c r="C20" s="341">
        <f>'t11'!U22+'t11'!V22</f>
        <v>0</v>
      </c>
      <c r="D20" s="341">
        <f>'t1'!K20+'t1'!L20</f>
        <v>0</v>
      </c>
      <c r="E20" s="341">
        <f>'t3'!M20+'t3'!N20+'t3'!O20+'t3'!P20+'t3'!Q20+'t3'!R20</f>
        <v>0</v>
      </c>
      <c r="F20" s="341">
        <f>'t4'!AU20</f>
        <v>0</v>
      </c>
      <c r="G20" s="339">
        <f>'t4'!Q50</f>
        <v>0</v>
      </c>
      <c r="H20" s="341">
        <f>'t5'!S21+'t5'!T21</f>
        <v>0</v>
      </c>
      <c r="I20" s="363" t="str">
        <f t="shared" si="2"/>
        <v>OK</v>
      </c>
      <c r="J20" s="363" t="str">
        <f t="shared" si="0"/>
        <v>OK</v>
      </c>
      <c r="K20" s="363" t="str">
        <f t="shared" si="1"/>
        <v>OK</v>
      </c>
      <c r="L20" s="603">
        <f t="shared" si="3"/>
      </c>
    </row>
    <row r="21" spans="1:12" ht="12.75">
      <c r="A21" s="125" t="str">
        <f>'t1'!A21</f>
        <v>SOTTOTENENTE DI VASCELLO</v>
      </c>
      <c r="B21" s="316" t="str">
        <f>'t1'!B21</f>
        <v>018338</v>
      </c>
      <c r="C21" s="341">
        <f>'t11'!U23+'t11'!V23</f>
        <v>0</v>
      </c>
      <c r="D21" s="341">
        <f>'t1'!K21+'t1'!L21</f>
        <v>0</v>
      </c>
      <c r="E21" s="341">
        <f>'t3'!M21+'t3'!N21+'t3'!O21+'t3'!P21+'t3'!Q21+'t3'!R21</f>
        <v>0</v>
      </c>
      <c r="F21" s="341">
        <f>'t4'!AU21</f>
        <v>0</v>
      </c>
      <c r="G21" s="339">
        <f>'t4'!R50</f>
        <v>0</v>
      </c>
      <c r="H21" s="341">
        <f>'t5'!S22+'t5'!T22</f>
        <v>0</v>
      </c>
      <c r="I21" s="363" t="str">
        <f t="shared" si="2"/>
        <v>OK</v>
      </c>
      <c r="J21" s="363" t="str">
        <f t="shared" si="0"/>
        <v>OK</v>
      </c>
      <c r="K21" s="363" t="str">
        <f t="shared" si="1"/>
        <v>OK</v>
      </c>
      <c r="L21" s="603">
        <f t="shared" si="3"/>
      </c>
    </row>
    <row r="22" spans="1:12" ht="12.75">
      <c r="A22" s="125" t="str">
        <f>'t1'!A22</f>
        <v>GUARDIAMARINA</v>
      </c>
      <c r="B22" s="316" t="str">
        <f>'t1'!B22</f>
        <v>017335</v>
      </c>
      <c r="C22" s="341">
        <f>'t11'!U24+'t11'!V24</f>
        <v>0</v>
      </c>
      <c r="D22" s="341">
        <f>'t1'!K22+'t1'!L22</f>
        <v>0</v>
      </c>
      <c r="E22" s="341">
        <f>'t3'!M22+'t3'!N22+'t3'!O22+'t3'!P22+'t3'!Q22+'t3'!R22</f>
        <v>0</v>
      </c>
      <c r="F22" s="341">
        <f>'t4'!AU22</f>
        <v>0</v>
      </c>
      <c r="G22" s="339">
        <f>'t4'!S50</f>
        <v>0</v>
      </c>
      <c r="H22" s="341">
        <f>'t5'!S23+'t5'!T23</f>
        <v>0</v>
      </c>
      <c r="I22" s="363" t="str">
        <f t="shared" si="2"/>
        <v>OK</v>
      </c>
      <c r="J22" s="363" t="str">
        <f t="shared" si="0"/>
        <v>OK</v>
      </c>
      <c r="K22" s="363" t="str">
        <f t="shared" si="1"/>
        <v>OK</v>
      </c>
      <c r="L22" s="603">
        <f t="shared" si="3"/>
      </c>
    </row>
    <row r="23" spans="1:12" ht="12.75">
      <c r="A23" s="125" t="str">
        <f>'t1'!A23</f>
        <v>PRIMO LUOGOTENENTE</v>
      </c>
      <c r="B23" s="316" t="str">
        <f>'t1'!B23</f>
        <v>017938</v>
      </c>
      <c r="C23" s="341">
        <f>'t11'!U25+'t11'!V25</f>
        <v>0</v>
      </c>
      <c r="D23" s="341">
        <f>'t1'!K23+'t1'!L23</f>
        <v>0</v>
      </c>
      <c r="E23" s="341">
        <f>'t3'!M23+'t3'!N23+'t3'!O23+'t3'!P23+'t3'!Q23+'t3'!R23</f>
        <v>0</v>
      </c>
      <c r="F23" s="341">
        <f>'t4'!AU23</f>
        <v>0</v>
      </c>
      <c r="G23" s="339">
        <f>'t4'!T50</f>
        <v>0</v>
      </c>
      <c r="H23" s="341">
        <f>'t5'!S24+'t5'!T24</f>
        <v>0</v>
      </c>
      <c r="I23" s="363" t="str">
        <f t="shared" si="2"/>
        <v>OK</v>
      </c>
      <c r="J23" s="363" t="str">
        <f t="shared" si="0"/>
        <v>OK</v>
      </c>
      <c r="K23" s="363" t="str">
        <f t="shared" si="1"/>
        <v>OK</v>
      </c>
      <c r="L23" s="603">
        <f t="shared" si="3"/>
      </c>
    </row>
    <row r="24" spans="1:12" ht="12.75">
      <c r="A24" s="125" t="str">
        <f>'t1'!A24</f>
        <v>LUOGOTENENTE</v>
      </c>
      <c r="B24" s="316" t="str">
        <f>'t1'!B24</f>
        <v>017830</v>
      </c>
      <c r="C24" s="341">
        <f>'t11'!U26+'t11'!V26</f>
        <v>0</v>
      </c>
      <c r="D24" s="341">
        <f>'t1'!K24+'t1'!L24</f>
        <v>0</v>
      </c>
      <c r="E24" s="341">
        <f>'t3'!M24+'t3'!N24+'t3'!O24+'t3'!P24+'t3'!Q24+'t3'!R24</f>
        <v>0</v>
      </c>
      <c r="F24" s="341">
        <f>'t4'!AU24</f>
        <v>0</v>
      </c>
      <c r="G24" s="339">
        <f>'t4'!U50</f>
        <v>0</v>
      </c>
      <c r="H24" s="341">
        <f>'t5'!S25+'t5'!T25</f>
        <v>0</v>
      </c>
      <c r="I24" s="363" t="str">
        <f t="shared" si="2"/>
        <v>OK</v>
      </c>
      <c r="J24" s="363" t="str">
        <f t="shared" si="0"/>
        <v>OK</v>
      </c>
      <c r="K24" s="363" t="str">
        <f t="shared" si="1"/>
        <v>OK</v>
      </c>
      <c r="L24" s="603">
        <f t="shared" si="3"/>
      </c>
    </row>
    <row r="25" spans="1:12" ht="12.75">
      <c r="A25" s="125" t="str">
        <f>'t1'!A25</f>
        <v>PRIMO MARESCIALLO CON 8 ANNI NEL GRADO</v>
      </c>
      <c r="B25" s="316" t="str">
        <f>'t1'!B25</f>
        <v>017834</v>
      </c>
      <c r="C25" s="341">
        <f>'t11'!U27+'t11'!V27</f>
        <v>0</v>
      </c>
      <c r="D25" s="341">
        <f>'t1'!K25+'t1'!L25</f>
        <v>0</v>
      </c>
      <c r="E25" s="341">
        <f>'t3'!M25+'t3'!N25+'t3'!O25+'t3'!P25+'t3'!Q25+'t3'!R25</f>
        <v>0</v>
      </c>
      <c r="F25" s="341">
        <f>'t4'!AU25</f>
        <v>0</v>
      </c>
      <c r="G25" s="339">
        <f>'t4'!V50</f>
        <v>0</v>
      </c>
      <c r="H25" s="341">
        <f>'t5'!S26+'t5'!T26</f>
        <v>0</v>
      </c>
      <c r="I25" s="363" t="str">
        <f t="shared" si="2"/>
        <v>OK</v>
      </c>
      <c r="J25" s="363" t="str">
        <f t="shared" si="0"/>
        <v>OK</v>
      </c>
      <c r="K25" s="363" t="str">
        <f t="shared" si="1"/>
        <v>OK</v>
      </c>
      <c r="L25" s="603">
        <f t="shared" si="3"/>
      </c>
    </row>
    <row r="26" spans="1:12" ht="12.75">
      <c r="A26" s="125" t="str">
        <f>'t1'!A26</f>
        <v>PRIMO MARESCIALLO</v>
      </c>
      <c r="B26" s="316" t="str">
        <f>'t1'!B26</f>
        <v>017556</v>
      </c>
      <c r="C26" s="341">
        <f>'t11'!U28+'t11'!V28</f>
        <v>0</v>
      </c>
      <c r="D26" s="341">
        <f>'t1'!K26+'t1'!L26</f>
        <v>0</v>
      </c>
      <c r="E26" s="341">
        <f>'t3'!M26+'t3'!N26+'t3'!O26+'t3'!P26+'t3'!Q26+'t3'!R26</f>
        <v>0</v>
      </c>
      <c r="F26" s="341">
        <f>'t4'!AU26</f>
        <v>0</v>
      </c>
      <c r="G26" s="339">
        <f>'t4'!W50</f>
        <v>0</v>
      </c>
      <c r="H26" s="341">
        <f>'t5'!S27+'t5'!T27</f>
        <v>0</v>
      </c>
      <c r="I26" s="363" t="str">
        <f t="shared" si="2"/>
        <v>OK</v>
      </c>
      <c r="J26" s="363" t="str">
        <f t="shared" si="0"/>
        <v>OK</v>
      </c>
      <c r="K26" s="363" t="str">
        <f t="shared" si="1"/>
        <v>OK</v>
      </c>
      <c r="L26" s="603">
        <f t="shared" si="3"/>
      </c>
    </row>
    <row r="27" spans="1:12" ht="12.75">
      <c r="A27" s="125" t="str">
        <f>'t1'!A27</f>
        <v>CAPO DI I CLASSE CON 10 ANNI</v>
      </c>
      <c r="B27" s="316" t="str">
        <f>'t1'!B27</f>
        <v>016C10</v>
      </c>
      <c r="C27" s="341">
        <f>'t11'!U29+'t11'!V29</f>
        <v>0</v>
      </c>
      <c r="D27" s="341">
        <f>'t1'!K27+'t1'!L27</f>
        <v>0</v>
      </c>
      <c r="E27" s="341">
        <f>'t3'!M27+'t3'!N27+'t3'!O27+'t3'!P27+'t3'!Q27+'t3'!R27</f>
        <v>0</v>
      </c>
      <c r="F27" s="341">
        <f>'t4'!AU27</f>
        <v>0</v>
      </c>
      <c r="G27" s="339">
        <f>'t4'!X50</f>
        <v>0</v>
      </c>
      <c r="H27" s="341">
        <f>'t5'!S28+'t5'!T28</f>
        <v>0</v>
      </c>
      <c r="I27" s="363" t="str">
        <f t="shared" si="2"/>
        <v>OK</v>
      </c>
      <c r="J27" s="363" t="str">
        <f t="shared" si="0"/>
        <v>OK</v>
      </c>
      <c r="K27" s="363" t="str">
        <f t="shared" si="1"/>
        <v>OK</v>
      </c>
      <c r="L27" s="603">
        <f t="shared" si="3"/>
      </c>
    </row>
    <row r="28" spans="1:12" ht="12.75">
      <c r="A28" s="125" t="str">
        <f>'t1'!A28</f>
        <v>CAPO DI I CLASSE</v>
      </c>
      <c r="B28" s="316" t="str">
        <f>'t1'!B28</f>
        <v>016332</v>
      </c>
      <c r="C28" s="341">
        <f>'t11'!U30+'t11'!V30</f>
        <v>0</v>
      </c>
      <c r="D28" s="341">
        <f>'t1'!K28+'t1'!L28</f>
        <v>0</v>
      </c>
      <c r="E28" s="341">
        <f>'t3'!M28+'t3'!N28+'t3'!O28+'t3'!P28+'t3'!Q28+'t3'!R28</f>
        <v>0</v>
      </c>
      <c r="F28" s="341">
        <f>'t4'!AU28</f>
        <v>0</v>
      </c>
      <c r="G28" s="339">
        <f>'t4'!Y50</f>
        <v>0</v>
      </c>
      <c r="H28" s="341">
        <f>'t5'!S29+'t5'!T29</f>
        <v>0</v>
      </c>
      <c r="I28" s="363" t="str">
        <f t="shared" si="2"/>
        <v>OK</v>
      </c>
      <c r="J28" s="363" t="str">
        <f t="shared" si="0"/>
        <v>OK</v>
      </c>
      <c r="K28" s="363" t="str">
        <f t="shared" si="1"/>
        <v>OK</v>
      </c>
      <c r="L28" s="603">
        <f t="shared" si="3"/>
      </c>
    </row>
    <row r="29" spans="1:12" ht="12.75">
      <c r="A29" s="125" t="str">
        <f>'t1'!A29</f>
        <v>CAPO DI II CLASSE</v>
      </c>
      <c r="B29" s="316" t="str">
        <f>'t1'!B29</f>
        <v>015347</v>
      </c>
      <c r="C29" s="341">
        <f>'t11'!U31+'t11'!V31</f>
        <v>0</v>
      </c>
      <c r="D29" s="341">
        <f>'t1'!K29+'t1'!L29</f>
        <v>0</v>
      </c>
      <c r="E29" s="341">
        <f>'t3'!M29+'t3'!N29+'t3'!O29+'t3'!P29+'t3'!Q29+'t3'!R29</f>
        <v>0</v>
      </c>
      <c r="F29" s="341">
        <f>'t4'!AU29</f>
        <v>0</v>
      </c>
      <c r="G29" s="339">
        <f>'t4'!Z50</f>
        <v>0</v>
      </c>
      <c r="H29" s="341">
        <f>'t5'!S30+'t5'!T30</f>
        <v>0</v>
      </c>
      <c r="I29" s="363" t="str">
        <f t="shared" si="2"/>
        <v>OK</v>
      </c>
      <c r="J29" s="363" t="str">
        <f t="shared" si="0"/>
        <v>OK</v>
      </c>
      <c r="K29" s="363" t="str">
        <f t="shared" si="1"/>
        <v>OK</v>
      </c>
      <c r="L29" s="603">
        <f t="shared" si="3"/>
      </c>
    </row>
    <row r="30" spans="1:12" ht="12.75">
      <c r="A30" s="125" t="str">
        <f>'t1'!A30</f>
        <v>CAPO DI III CLASSE</v>
      </c>
      <c r="B30" s="316" t="str">
        <f>'t1'!B30</f>
        <v>014333</v>
      </c>
      <c r="C30" s="341">
        <f>'t11'!U32+'t11'!V32</f>
        <v>0</v>
      </c>
      <c r="D30" s="341">
        <f>'t1'!K30+'t1'!L30</f>
        <v>0</v>
      </c>
      <c r="E30" s="341">
        <f>'t3'!M30+'t3'!N30+'t3'!O30+'t3'!P30+'t3'!Q30+'t3'!R30</f>
        <v>0</v>
      </c>
      <c r="F30" s="341">
        <f>'t4'!AU30</f>
        <v>0</v>
      </c>
      <c r="G30" s="339">
        <f>'t4'!AA50</f>
        <v>0</v>
      </c>
      <c r="H30" s="341">
        <f>'t5'!S31+'t5'!T31</f>
        <v>0</v>
      </c>
      <c r="I30" s="363" t="str">
        <f t="shared" si="2"/>
        <v>OK</v>
      </c>
      <c r="J30" s="363" t="str">
        <f t="shared" si="0"/>
        <v>OK</v>
      </c>
      <c r="K30" s="363" t="str">
        <f t="shared" si="1"/>
        <v>OK</v>
      </c>
      <c r="L30" s="603">
        <f t="shared" si="3"/>
      </c>
    </row>
    <row r="31" spans="1:12" ht="12.75">
      <c r="A31" s="125" t="str">
        <f>'t1'!A31</f>
        <v>SECONDO CAPO SCELTO QUALIFICA SPECIALE</v>
      </c>
      <c r="B31" s="316" t="str">
        <f>'t1'!B31</f>
        <v>015959</v>
      </c>
      <c r="C31" s="341">
        <f>'t11'!U33+'t11'!V33</f>
        <v>0</v>
      </c>
      <c r="D31" s="341">
        <f>'t1'!K31+'t1'!L31</f>
        <v>0</v>
      </c>
      <c r="E31" s="341">
        <f>'t3'!M31+'t3'!N31+'t3'!O31+'t3'!P31+'t3'!Q31+'t3'!R31</f>
        <v>0</v>
      </c>
      <c r="F31" s="341">
        <f>'t4'!AU31</f>
        <v>0</v>
      </c>
      <c r="G31" s="339">
        <f>'t4'!AB50</f>
        <v>0</v>
      </c>
      <c r="H31" s="341">
        <f>'t5'!S32+'t5'!T32</f>
        <v>0</v>
      </c>
      <c r="I31" s="363" t="str">
        <f t="shared" si="2"/>
        <v>OK</v>
      </c>
      <c r="J31" s="363" t="str">
        <f t="shared" si="0"/>
        <v>OK</v>
      </c>
      <c r="K31" s="363" t="str">
        <f t="shared" si="1"/>
        <v>OK</v>
      </c>
      <c r="L31" s="603">
        <f t="shared" si="3"/>
      </c>
    </row>
    <row r="32" spans="1:12" ht="12.75">
      <c r="A32" s="125" t="str">
        <f>'t1'!A32</f>
        <v>SECONDO CAPO SCELTO CON 4 ANNI NEL GRADO</v>
      </c>
      <c r="B32" s="316" t="str">
        <f>'t1'!B32</f>
        <v>013960</v>
      </c>
      <c r="C32" s="341">
        <f>'t11'!U34+'t11'!V34</f>
        <v>0</v>
      </c>
      <c r="D32" s="341">
        <f>'t1'!K32+'t1'!L32</f>
        <v>0</v>
      </c>
      <c r="E32" s="341">
        <f>'t3'!M32+'t3'!N32+'t3'!O32+'t3'!P32+'t3'!Q32+'t3'!R32</f>
        <v>0</v>
      </c>
      <c r="F32" s="341">
        <f>'t4'!AU32</f>
        <v>0</v>
      </c>
      <c r="G32" s="339">
        <f>'t4'!AC50</f>
        <v>0</v>
      </c>
      <c r="H32" s="341">
        <f>'t5'!S33+'t5'!T33</f>
        <v>0</v>
      </c>
      <c r="I32" s="363" t="str">
        <f t="shared" si="2"/>
        <v>OK</v>
      </c>
      <c r="J32" s="363" t="str">
        <f t="shared" si="0"/>
        <v>OK</v>
      </c>
      <c r="K32" s="363" t="str">
        <f t="shared" si="1"/>
        <v>OK</v>
      </c>
      <c r="L32" s="603">
        <f t="shared" si="3"/>
      </c>
    </row>
    <row r="33" spans="1:12" ht="12.75">
      <c r="A33" s="125" t="str">
        <f>'t1'!A33</f>
        <v>SECONDO CAPO SCELTO</v>
      </c>
      <c r="B33" s="316" t="str">
        <f>'t1'!B33</f>
        <v>015350</v>
      </c>
      <c r="C33" s="341">
        <f>'t11'!U35+'t11'!V35</f>
        <v>0</v>
      </c>
      <c r="D33" s="341">
        <f>'t1'!K33+'t1'!L33</f>
        <v>0</v>
      </c>
      <c r="E33" s="341">
        <f>'t3'!M33+'t3'!N33+'t3'!O33+'t3'!P33+'t3'!Q33+'t3'!R33</f>
        <v>0</v>
      </c>
      <c r="F33" s="341">
        <f>'t4'!AU33</f>
        <v>0</v>
      </c>
      <c r="G33" s="339">
        <f>'t4'!AD50</f>
        <v>0</v>
      </c>
      <c r="H33" s="341">
        <f>'t5'!S34+'t5'!T34</f>
        <v>0</v>
      </c>
      <c r="I33" s="363" t="str">
        <f t="shared" si="2"/>
        <v>OK</v>
      </c>
      <c r="J33" s="363" t="str">
        <f t="shared" si="0"/>
        <v>OK</v>
      </c>
      <c r="K33" s="363" t="str">
        <f t="shared" si="1"/>
        <v>OK</v>
      </c>
      <c r="L33" s="603">
        <f t="shared" si="3"/>
      </c>
    </row>
    <row r="34" spans="1:12" ht="12.75">
      <c r="A34" s="125" t="str">
        <f>'t1'!A34</f>
        <v>SECONDO CAPO</v>
      </c>
      <c r="B34" s="316" t="str">
        <f>'t1'!B34</f>
        <v>014349</v>
      </c>
      <c r="C34" s="341">
        <f>'t11'!U36+'t11'!V36</f>
        <v>0</v>
      </c>
      <c r="D34" s="341">
        <f>'t1'!K34+'t1'!L34</f>
        <v>0</v>
      </c>
      <c r="E34" s="341">
        <f>'t3'!M34+'t3'!N34+'t3'!O34+'t3'!P34+'t3'!Q34+'t3'!R34</f>
        <v>0</v>
      </c>
      <c r="F34" s="341">
        <f>'t4'!AU34</f>
        <v>0</v>
      </c>
      <c r="G34" s="339">
        <f>'t4'!AE50</f>
        <v>0</v>
      </c>
      <c r="H34" s="341">
        <f>'t5'!S35+'t5'!T35</f>
        <v>0</v>
      </c>
      <c r="I34" s="363" t="str">
        <f t="shared" si="2"/>
        <v>OK</v>
      </c>
      <c r="J34" s="363" t="str">
        <f t="shared" si="0"/>
        <v>OK</v>
      </c>
      <c r="K34" s="363" t="str">
        <f t="shared" si="1"/>
        <v>OK</v>
      </c>
      <c r="L34" s="603">
        <f t="shared" si="3"/>
      </c>
    </row>
    <row r="35" spans="1:12" ht="12.75">
      <c r="A35" s="125" t="str">
        <f>'t1'!A35</f>
        <v>SERGENTE</v>
      </c>
      <c r="B35" s="316" t="str">
        <f>'t1'!B35</f>
        <v>014308</v>
      </c>
      <c r="C35" s="341">
        <f>'t11'!U37+'t11'!V37</f>
        <v>0</v>
      </c>
      <c r="D35" s="341">
        <f>'t1'!K35+'t1'!L35</f>
        <v>0</v>
      </c>
      <c r="E35" s="341">
        <f>'t3'!M35+'t3'!N35+'t3'!O35+'t3'!P35+'t3'!Q35+'t3'!R35</f>
        <v>0</v>
      </c>
      <c r="F35" s="341">
        <f>'t4'!AU35</f>
        <v>0</v>
      </c>
      <c r="G35" s="339">
        <f>'t4'!AF50</f>
        <v>0</v>
      </c>
      <c r="H35" s="341">
        <f>'t5'!S36+'t5'!T36</f>
        <v>0</v>
      </c>
      <c r="I35" s="363" t="str">
        <f t="shared" si="2"/>
        <v>OK</v>
      </c>
      <c r="J35" s="363" t="str">
        <f aca="true" t="shared" si="4" ref="J35:J47">IF(AND(C35&gt;0,D35=0,E35=0,F35=0,G35=0,H35=0),"KO","OK")</f>
        <v>OK</v>
      </c>
      <c r="K35" s="363" t="str">
        <f aca="true" t="shared" si="5" ref="K35:K47">IF(AND(C35=0,OR(D35&gt;0,E35&gt;0,F35&gt;0,G35&gt;0,H35&gt;0)),"KO","OK")</f>
        <v>OK</v>
      </c>
      <c r="L35" s="603">
        <f t="shared" si="3"/>
      </c>
    </row>
    <row r="36" spans="1:12" ht="12.75">
      <c r="A36" s="125" t="str">
        <f>'t1'!A36</f>
        <v>SOTTOCAPO DI 1^ CLASSE SCELTO QUALIFICA SPECIALE</v>
      </c>
      <c r="B36" s="316" t="str">
        <f>'t1'!B36</f>
        <v>013961</v>
      </c>
      <c r="C36" s="341">
        <f>'t11'!U38+'t11'!V38</f>
        <v>0</v>
      </c>
      <c r="D36" s="341">
        <f>'t1'!K36+'t1'!L36</f>
        <v>0</v>
      </c>
      <c r="E36" s="341">
        <f>'t3'!M36+'t3'!N36+'t3'!O36+'t3'!P36+'t3'!Q36+'t3'!R36</f>
        <v>0</v>
      </c>
      <c r="F36" s="341">
        <f>'t4'!AU36</f>
        <v>0</v>
      </c>
      <c r="G36" s="339">
        <f>'t4'!AG50</f>
        <v>0</v>
      </c>
      <c r="H36" s="341">
        <f>'t5'!S37+'t5'!T37</f>
        <v>0</v>
      </c>
      <c r="I36" s="363" t="str">
        <f t="shared" si="2"/>
        <v>OK</v>
      </c>
      <c r="J36" s="363" t="str">
        <f t="shared" si="4"/>
        <v>OK</v>
      </c>
      <c r="K36" s="363" t="str">
        <f t="shared" si="5"/>
        <v>OK</v>
      </c>
      <c r="L36" s="603">
        <f t="shared" si="3"/>
      </c>
    </row>
    <row r="37" spans="1:12" ht="12.75">
      <c r="A37" s="125" t="str">
        <f>'t1'!A37</f>
        <v>SOTTOCAPO DI 1^ CLASSE SCELTO CON 5 ANNI NEL GRADO</v>
      </c>
      <c r="B37" s="316" t="str">
        <f>'t1'!B37</f>
        <v>013962</v>
      </c>
      <c r="C37" s="341">
        <f>'t11'!U39+'t11'!V39</f>
        <v>0</v>
      </c>
      <c r="D37" s="341">
        <f>'t1'!K37+'t1'!L37</f>
        <v>0</v>
      </c>
      <c r="E37" s="341">
        <f>'t3'!M37+'t3'!N37+'t3'!O37+'t3'!P37+'t3'!Q37+'t3'!R37</f>
        <v>0</v>
      </c>
      <c r="F37" s="341">
        <f>'t4'!AU37</f>
        <v>0</v>
      </c>
      <c r="G37" s="339">
        <f>'t4'!AH50</f>
        <v>0</v>
      </c>
      <c r="H37" s="341">
        <f>'t5'!S38+'t5'!T38</f>
        <v>0</v>
      </c>
      <c r="I37" s="363" t="str">
        <f t="shared" si="2"/>
        <v>OK</v>
      </c>
      <c r="J37" s="363" t="str">
        <f t="shared" si="4"/>
        <v>OK</v>
      </c>
      <c r="K37" s="363" t="str">
        <f t="shared" si="5"/>
        <v>OK</v>
      </c>
      <c r="L37" s="603">
        <f t="shared" si="3"/>
      </c>
    </row>
    <row r="38" spans="1:12" ht="12.75">
      <c r="A38" s="125" t="str">
        <f>'t1'!A38</f>
        <v>SOTTOCAPO DI I CLASSE SCELTO</v>
      </c>
      <c r="B38" s="316" t="str">
        <f>'t1'!B38</f>
        <v>013337</v>
      </c>
      <c r="C38" s="341">
        <f>'t11'!U40+'t11'!V40</f>
        <v>0</v>
      </c>
      <c r="D38" s="341">
        <f>'t1'!K38+'t1'!L38</f>
        <v>0</v>
      </c>
      <c r="E38" s="341">
        <f>'t3'!M38+'t3'!N38+'t3'!O38+'t3'!P38+'t3'!Q38+'t3'!R38</f>
        <v>0</v>
      </c>
      <c r="F38" s="341">
        <f>'t4'!AU38</f>
        <v>0</v>
      </c>
      <c r="G38" s="339">
        <f>'t4'!AI50</f>
        <v>0</v>
      </c>
      <c r="H38" s="341">
        <f>'t5'!S39+'t5'!T39</f>
        <v>0</v>
      </c>
      <c r="I38" s="363" t="str">
        <f t="shared" si="2"/>
        <v>OK</v>
      </c>
      <c r="J38" s="363" t="str">
        <f t="shared" si="4"/>
        <v>OK</v>
      </c>
      <c r="K38" s="363" t="str">
        <f t="shared" si="5"/>
        <v>OK</v>
      </c>
      <c r="L38" s="603">
        <f t="shared" si="3"/>
      </c>
    </row>
    <row r="39" spans="1:12" ht="12.75">
      <c r="A39" s="125" t="str">
        <f>'t1'!A39</f>
        <v>SOTTOCAPO DI I CLASSE</v>
      </c>
      <c r="B39" s="316" t="str">
        <f>'t1'!B39</f>
        <v>013351</v>
      </c>
      <c r="C39" s="341">
        <f>'t11'!U41+'t11'!V41</f>
        <v>0</v>
      </c>
      <c r="D39" s="341">
        <f>'t1'!K39+'t1'!L39</f>
        <v>0</v>
      </c>
      <c r="E39" s="341">
        <f>'t3'!M39+'t3'!N39+'t3'!O39+'t3'!P39+'t3'!Q39+'t3'!R39</f>
        <v>0</v>
      </c>
      <c r="F39" s="341">
        <f>'t4'!AU39</f>
        <v>0</v>
      </c>
      <c r="G39" s="339">
        <f>'t4'!AJ50</f>
        <v>0</v>
      </c>
      <c r="H39" s="341">
        <f>'t5'!S40+'t5'!T40</f>
        <v>0</v>
      </c>
      <c r="I39" s="363" t="str">
        <f t="shared" si="2"/>
        <v>OK</v>
      </c>
      <c r="J39" s="363" t="str">
        <f t="shared" si="4"/>
        <v>OK</v>
      </c>
      <c r="K39" s="363" t="str">
        <f t="shared" si="5"/>
        <v>OK</v>
      </c>
      <c r="L39" s="603">
        <f t="shared" si="3"/>
      </c>
    </row>
    <row r="40" spans="1:12" ht="12.75">
      <c r="A40" s="125" t="str">
        <f>'t1'!A40</f>
        <v>SOTTOCAPO DI II CLASSE</v>
      </c>
      <c r="B40" s="316" t="str">
        <f>'t1'!B40</f>
        <v>013352</v>
      </c>
      <c r="C40" s="341">
        <f>'t11'!U42+'t11'!V42</f>
        <v>0</v>
      </c>
      <c r="D40" s="341">
        <f>'t1'!K40+'t1'!L40</f>
        <v>0</v>
      </c>
      <c r="E40" s="341">
        <f>'t3'!M40+'t3'!N40+'t3'!O40+'t3'!P40+'t3'!Q40+'t3'!R40</f>
        <v>0</v>
      </c>
      <c r="F40" s="341">
        <f>'t4'!AU40</f>
        <v>0</v>
      </c>
      <c r="G40" s="339">
        <f>'t4'!AK50</f>
        <v>0</v>
      </c>
      <c r="H40" s="341">
        <f>'t5'!S41+'t5'!T41</f>
        <v>0</v>
      </c>
      <c r="I40" s="363" t="str">
        <f t="shared" si="2"/>
        <v>OK</v>
      </c>
      <c r="J40" s="363" t="str">
        <f t="shared" si="4"/>
        <v>OK</v>
      </c>
      <c r="K40" s="363" t="str">
        <f t="shared" si="5"/>
        <v>OK</v>
      </c>
      <c r="L40" s="603">
        <f t="shared" si="3"/>
      </c>
    </row>
    <row r="41" spans="1:12" ht="12.75">
      <c r="A41" s="125" t="str">
        <f>'t1'!A41</f>
        <v>SOTTOCAPO DI III CLASSE</v>
      </c>
      <c r="B41" s="316" t="str">
        <f>'t1'!B41</f>
        <v>013353</v>
      </c>
      <c r="C41" s="341">
        <f>'t11'!U43+'t11'!V43</f>
        <v>0</v>
      </c>
      <c r="D41" s="341">
        <f>'t1'!K41+'t1'!L41</f>
        <v>0</v>
      </c>
      <c r="E41" s="341">
        <f>'t3'!M41+'t3'!N41+'t3'!O41+'t3'!P41+'t3'!Q41+'t3'!R41</f>
        <v>0</v>
      </c>
      <c r="F41" s="341">
        <f>'t4'!AU41</f>
        <v>0</v>
      </c>
      <c r="G41" s="339">
        <f>'t4'!AL50</f>
        <v>0</v>
      </c>
      <c r="H41" s="341">
        <f>'t5'!S42+'t5'!T42</f>
        <v>0</v>
      </c>
      <c r="I41" s="363" t="str">
        <f t="shared" si="2"/>
        <v>OK</v>
      </c>
      <c r="J41" s="363" t="str">
        <f t="shared" si="4"/>
        <v>OK</v>
      </c>
      <c r="K41" s="363" t="str">
        <f t="shared" si="5"/>
        <v>OK</v>
      </c>
      <c r="L41" s="603">
        <f t="shared" si="3"/>
      </c>
    </row>
    <row r="42" spans="1:12" ht="12.75">
      <c r="A42" s="125" t="str">
        <f>'t1'!A42</f>
        <v>SOTTOCAPO  III CLASSE (VFP4 FERMA BIENNALE)</v>
      </c>
      <c r="B42" s="316" t="str">
        <f>'t1'!B42</f>
        <v>013963</v>
      </c>
      <c r="C42" s="341">
        <f>'t11'!U44+'t11'!V44</f>
        <v>0</v>
      </c>
      <c r="D42" s="341">
        <f>'t1'!K42+'t1'!L42</f>
        <v>0</v>
      </c>
      <c r="E42" s="341">
        <f>'t3'!M42+'t3'!N42+'t3'!O42+'t3'!P42+'t3'!Q42+'t3'!R42</f>
        <v>0</v>
      </c>
      <c r="F42" s="341">
        <f>'t4'!AU42</f>
        <v>0</v>
      </c>
      <c r="G42" s="339">
        <f>'t4'!AM50</f>
        <v>0</v>
      </c>
      <c r="H42" s="341">
        <f>'t5'!S43+'t5'!T43</f>
        <v>0</v>
      </c>
      <c r="I42" s="363" t="str">
        <f t="shared" si="2"/>
        <v>OK</v>
      </c>
      <c r="J42" s="363" t="str">
        <f t="shared" si="4"/>
        <v>OK</v>
      </c>
      <c r="K42" s="363" t="str">
        <f t="shared" si="5"/>
        <v>OK</v>
      </c>
      <c r="L42" s="603">
        <f t="shared" si="3"/>
      </c>
    </row>
    <row r="43" spans="1:12" ht="12.75">
      <c r="A43" s="125" t="str">
        <f>'t1'!A43</f>
        <v>VOLONTARI IN FERMA PREFISSATA QUADRIENNALE</v>
      </c>
      <c r="B43" s="316" t="str">
        <f>'t1'!B43</f>
        <v>000FP4</v>
      </c>
      <c r="C43" s="341">
        <f>'t11'!U45+'t11'!V45</f>
        <v>0</v>
      </c>
      <c r="D43" s="341">
        <f>'t1'!K43+'t1'!L43</f>
        <v>0</v>
      </c>
      <c r="E43" s="341">
        <f>'t3'!M43+'t3'!N43+'t3'!O43+'t3'!P43+'t3'!Q43+'t3'!R43</f>
        <v>0</v>
      </c>
      <c r="F43" s="341">
        <f>'t4'!AU43</f>
        <v>0</v>
      </c>
      <c r="G43" s="339">
        <f>'t4'!AN50</f>
        <v>0</v>
      </c>
      <c r="H43" s="341">
        <f>'t5'!S44+'t5'!T44</f>
        <v>0</v>
      </c>
      <c r="I43" s="363" t="str">
        <f t="shared" si="2"/>
        <v>OK</v>
      </c>
      <c r="J43" s="363" t="str">
        <f t="shared" si="4"/>
        <v>OK</v>
      </c>
      <c r="K43" s="363" t="str">
        <f t="shared" si="5"/>
        <v>OK</v>
      </c>
      <c r="L43" s="603">
        <f t="shared" si="3"/>
      </c>
    </row>
    <row r="44" spans="1:12" ht="12.75">
      <c r="A44" s="125" t="str">
        <f>'t1'!A44</f>
        <v>VOLONTARI IN FERMA PREFISSATA DI 1 ANNO</v>
      </c>
      <c r="B44" s="316" t="str">
        <f>'t1'!B44</f>
        <v>000FP1</v>
      </c>
      <c r="C44" s="341">
        <f>'t11'!U46+'t11'!V46</f>
        <v>0</v>
      </c>
      <c r="D44" s="341">
        <f>'t1'!K44+'t1'!L44</f>
        <v>0</v>
      </c>
      <c r="E44" s="341">
        <f>'t3'!M44+'t3'!N44+'t3'!O44+'t3'!P44+'t3'!Q44+'t3'!R44</f>
        <v>0</v>
      </c>
      <c r="F44" s="341">
        <f>'t4'!AU44</f>
        <v>0</v>
      </c>
      <c r="G44" s="339">
        <f>'t4'!AO50</f>
        <v>0</v>
      </c>
      <c r="H44" s="341">
        <f>'t5'!S45+'t5'!T45</f>
        <v>0</v>
      </c>
      <c r="I44" s="363" t="str">
        <f t="shared" si="2"/>
        <v>OK</v>
      </c>
      <c r="J44" s="363" t="str">
        <f t="shared" si="4"/>
        <v>OK</v>
      </c>
      <c r="K44" s="363" t="str">
        <f t="shared" si="5"/>
        <v>OK</v>
      </c>
      <c r="L44" s="603">
        <f t="shared" si="3"/>
      </c>
    </row>
    <row r="45" spans="1:12" ht="12.75">
      <c r="A45" s="125" t="str">
        <f>'t1'!A45</f>
        <v>VOLONTARI IN FERMA PREFISSATA DI 1 ANNO RAFFERMATI</v>
      </c>
      <c r="B45" s="316" t="str">
        <f>'t1'!B45</f>
        <v>000FR1</v>
      </c>
      <c r="C45" s="341">
        <f>'t11'!U47+'t11'!V47</f>
        <v>0</v>
      </c>
      <c r="D45" s="341">
        <f>'t1'!K45+'t1'!L45</f>
        <v>0</v>
      </c>
      <c r="E45" s="341">
        <f>'t3'!M45+'t3'!N45+'t3'!O45+'t3'!P45+'t3'!Q45+'t3'!R45</f>
        <v>0</v>
      </c>
      <c r="F45" s="341">
        <f>'t4'!AU45</f>
        <v>0</v>
      </c>
      <c r="G45" s="339">
        <f>'t4'!AP50</f>
        <v>0</v>
      </c>
      <c r="H45" s="341">
        <f>'t5'!S46+'t5'!T46</f>
        <v>0</v>
      </c>
      <c r="I45" s="363" t="str">
        <f t="shared" si="2"/>
        <v>OK</v>
      </c>
      <c r="J45" s="363" t="str">
        <f t="shared" si="4"/>
        <v>OK</v>
      </c>
      <c r="K45" s="363" t="str">
        <f t="shared" si="5"/>
        <v>OK</v>
      </c>
      <c r="L45" s="603">
        <f t="shared" si="3"/>
      </c>
    </row>
    <row r="46" spans="1:12" ht="12.75">
      <c r="A46" s="125" t="str">
        <f>'t1'!A46</f>
        <v>U.F.P. SOTTOTENENTE DI VASCELLO</v>
      </c>
      <c r="B46" s="316" t="str">
        <f>'t1'!B46</f>
        <v>017832</v>
      </c>
      <c r="C46" s="341">
        <f>'t11'!U48+'t11'!V48</f>
        <v>0</v>
      </c>
      <c r="D46" s="341">
        <f>'t1'!K46+'t1'!L46</f>
        <v>0</v>
      </c>
      <c r="E46" s="341">
        <f>'t3'!M46+'t3'!N46+'t3'!O46+'t3'!P46+'t3'!Q46+'t3'!R46</f>
        <v>0</v>
      </c>
      <c r="F46" s="341">
        <f>'t4'!AU46</f>
        <v>0</v>
      </c>
      <c r="G46" s="339">
        <f>'t4'!AQ50</f>
        <v>0</v>
      </c>
      <c r="H46" s="341">
        <f>'t5'!S47+'t5'!T47</f>
        <v>0</v>
      </c>
      <c r="I46" s="363" t="str">
        <f t="shared" si="2"/>
        <v>OK</v>
      </c>
      <c r="J46" s="363" t="str">
        <f t="shared" si="4"/>
        <v>OK</v>
      </c>
      <c r="K46" s="363" t="str">
        <f t="shared" si="5"/>
        <v>OK</v>
      </c>
      <c r="L46" s="603">
        <f t="shared" si="3"/>
      </c>
    </row>
    <row r="47" spans="1:12" ht="12.75">
      <c r="A47" s="125" t="str">
        <f>'t1'!A47</f>
        <v>U.F.P.  GUARDIAMARINA</v>
      </c>
      <c r="B47" s="316" t="str">
        <f>'t1'!B47</f>
        <v>014833</v>
      </c>
      <c r="C47" s="341">
        <f>'t11'!U49+'t11'!V49</f>
        <v>0</v>
      </c>
      <c r="D47" s="341">
        <f>'t1'!K47+'t1'!L47</f>
        <v>0</v>
      </c>
      <c r="E47" s="341">
        <f>'t3'!M47+'t3'!N47+'t3'!O47+'t3'!P47+'t3'!Q47+'t3'!R47</f>
        <v>0</v>
      </c>
      <c r="F47" s="341">
        <f>'t4'!AU47</f>
        <v>0</v>
      </c>
      <c r="G47" s="339">
        <f>'t4'!AR50</f>
        <v>0</v>
      </c>
      <c r="H47" s="341">
        <f>'t5'!S48+'t5'!T48</f>
        <v>0</v>
      </c>
      <c r="I47" s="363" t="str">
        <f t="shared" si="2"/>
        <v>OK</v>
      </c>
      <c r="J47" s="363" t="str">
        <f t="shared" si="4"/>
        <v>OK</v>
      </c>
      <c r="K47" s="363" t="str">
        <f t="shared" si="5"/>
        <v>OK</v>
      </c>
      <c r="L47" s="603">
        <f t="shared" si="3"/>
      </c>
    </row>
    <row r="48" spans="1:12" ht="12.75">
      <c r="A48" s="125" t="str">
        <f>'t1'!A48</f>
        <v>ALLIEVI</v>
      </c>
      <c r="B48" s="316" t="str">
        <f>'t1'!B48</f>
        <v>000180</v>
      </c>
      <c r="C48" s="341">
        <f>'t11'!U50+'t11'!V50</f>
        <v>0</v>
      </c>
      <c r="D48" s="341">
        <f>'t1'!K48+'t1'!L48</f>
        <v>0</v>
      </c>
      <c r="E48" s="341">
        <f>'t3'!M48+'t3'!N48+'t3'!O48+'t3'!P48+'t3'!Q48+'t3'!R48</f>
        <v>0</v>
      </c>
      <c r="F48" s="341">
        <f>'t4'!AU48</f>
        <v>0</v>
      </c>
      <c r="G48" s="339">
        <f>'t4'!AS50</f>
        <v>0</v>
      </c>
      <c r="H48" s="341">
        <f>'t5'!S49+'t5'!T49</f>
        <v>0</v>
      </c>
      <c r="I48" s="363" t="str">
        <f>IF(AND(J48="OK",K48="OK"),"OK","ERRORE")</f>
        <v>OK</v>
      </c>
      <c r="J48" s="363" t="str">
        <f>IF(AND(C48&gt;0,D48=0,E48=0,F48=0,G48=0,H48=0),"KO","OK")</f>
        <v>OK</v>
      </c>
      <c r="K48" s="363" t="str">
        <f>IF(AND(C48=0,OR(D48&gt;0,E48&gt;0,F48&gt;0,G48&gt;0,H48&gt;0)),"KO","OK")</f>
        <v>OK</v>
      </c>
      <c r="L48" s="603">
        <f>IF(K48="KO",$K$5,IF(J48="KO",$J$5,""))</f>
      </c>
    </row>
    <row r="49" spans="1:12" ht="12.75">
      <c r="A49" s="125" t="str">
        <f>'t1'!A49</f>
        <v>ALLIEVI SCUOLE MILITARI</v>
      </c>
      <c r="B49" s="316" t="str">
        <f>'t1'!B49</f>
        <v>000SCM</v>
      </c>
      <c r="C49" s="341">
        <f>'t11'!U51+'t11'!V51</f>
        <v>0</v>
      </c>
      <c r="D49" s="341">
        <f>'t1'!K49+'t1'!L49</f>
        <v>0</v>
      </c>
      <c r="E49" s="341">
        <f>'t3'!M49+'t3'!N49+'t3'!O49+'t3'!P49+'t3'!Q49+'t3'!R49</f>
        <v>0</v>
      </c>
      <c r="F49" s="341">
        <f>'t4'!AU49</f>
        <v>0</v>
      </c>
      <c r="G49" s="896">
        <f>'t4'!AT50</f>
        <v>0</v>
      </c>
      <c r="H49" s="341">
        <f>'t5'!S50+'t5'!T50</f>
        <v>0</v>
      </c>
      <c r="I49" s="363" t="str">
        <f>IF(AND(J49="OK",K49="OK"),"OK","ERRORE")</f>
        <v>OK</v>
      </c>
      <c r="J49" s="363" t="str">
        <f>IF(AND(C49&gt;0,D49=0,E49=0,F49=0,G49=0,H49=0),"KO","OK")</f>
        <v>OK</v>
      </c>
      <c r="K49" s="363" t="str">
        <f>IF(AND(C49=0,OR(D49&gt;0,E49&gt;0,F49&gt;0,G49&gt;0,H49&gt;0)),"KO","OK")</f>
        <v>OK</v>
      </c>
      <c r="L49" s="603">
        <f>IF(K49="KO",$K$5,IF(J49="KO",$J$5,""))</f>
      </c>
    </row>
  </sheetData>
  <sheetProtection formatColumns="0" selectLockedCells="1" selectUnlockedCells="1"/>
  <mergeCells count="2">
    <mergeCell ref="A1:K1"/>
    <mergeCell ref="D2:K2"/>
  </mergeCells>
  <conditionalFormatting sqref="I6:I49">
    <cfRule type="notContainsText" priority="1" dxfId="1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9.xml><?xml version="1.0" encoding="utf-8"?>
<worksheet xmlns="http://schemas.openxmlformats.org/spreadsheetml/2006/main" xmlns:r="http://schemas.openxmlformats.org/officeDocument/2006/relationships">
  <sheetPr codeName="Foglio33"/>
  <dimension ref="A1:M4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 sqref="A5"/>
    </sheetView>
  </sheetViews>
  <sheetFormatPr defaultColWidth="9.33203125" defaultRowHeight="10.5"/>
  <cols>
    <col min="1" max="1" width="54.83203125" style="5" customWidth="1"/>
    <col min="2" max="2" width="10" style="7" customWidth="1"/>
    <col min="3" max="4" width="17.83203125" style="7" customWidth="1"/>
    <col min="5" max="5" width="16.33203125" style="7" customWidth="1"/>
    <col min="6" max="6" width="15.83203125" style="103" customWidth="1"/>
    <col min="7" max="7" width="18.33203125" style="103" customWidth="1"/>
    <col min="8" max="8" width="16.33203125" style="7" customWidth="1"/>
    <col min="9" max="9" width="15.83203125" style="103" customWidth="1"/>
    <col min="10" max="10" width="18.33203125" style="7" customWidth="1"/>
  </cols>
  <sheetData>
    <row r="1" spans="1:13" s="5" customFormat="1" ht="43.5" customHeight="1">
      <c r="A1" s="957" t="str">
        <f>'t1'!A1</f>
        <v>CAPITANERIE DI PORTO - anno 2018</v>
      </c>
      <c r="B1" s="957"/>
      <c r="C1" s="957"/>
      <c r="D1" s="957"/>
      <c r="E1" s="957"/>
      <c r="F1" s="957"/>
      <c r="G1" s="957"/>
      <c r="H1" s="957"/>
      <c r="I1" s="957"/>
      <c r="J1" s="957"/>
      <c r="K1" s="3"/>
      <c r="M1"/>
    </row>
    <row r="2" spans="4:13" s="5" customFormat="1" ht="12.75" customHeight="1">
      <c r="D2" s="1040"/>
      <c r="E2" s="1040"/>
      <c r="F2" s="1040"/>
      <c r="G2" s="1040"/>
      <c r="H2" s="1040"/>
      <c r="I2" s="1040"/>
      <c r="J2" s="1040"/>
      <c r="K2" s="3"/>
      <c r="M2"/>
    </row>
    <row r="3" spans="1:3" s="5" customFormat="1" ht="21" customHeight="1">
      <c r="A3" s="183" t="s">
        <v>368</v>
      </c>
      <c r="B3" s="7"/>
      <c r="C3" s="7"/>
    </row>
    <row r="4" spans="1:10" ht="30">
      <c r="A4" s="169" t="s">
        <v>210</v>
      </c>
      <c r="B4" s="171" t="s">
        <v>172</v>
      </c>
      <c r="C4" s="557" t="s">
        <v>267</v>
      </c>
      <c r="D4" s="170" t="s">
        <v>274</v>
      </c>
      <c r="E4" s="557" t="s">
        <v>361</v>
      </c>
      <c r="F4" s="557" t="s">
        <v>367</v>
      </c>
      <c r="G4" s="170" t="s">
        <v>310</v>
      </c>
      <c r="H4" s="557" t="s">
        <v>362</v>
      </c>
      <c r="I4" s="557" t="s">
        <v>367</v>
      </c>
      <c r="J4" s="557" t="s">
        <v>363</v>
      </c>
    </row>
    <row r="5" spans="1:10" s="187" customFormat="1" ht="9.75">
      <c r="A5" s="168"/>
      <c r="B5" s="181"/>
      <c r="C5" s="181" t="s">
        <v>174</v>
      </c>
      <c r="D5" s="185" t="s">
        <v>175</v>
      </c>
      <c r="E5" s="185" t="s">
        <v>359</v>
      </c>
      <c r="F5" s="185" t="s">
        <v>365</v>
      </c>
      <c r="G5" s="185" t="s">
        <v>178</v>
      </c>
      <c r="H5" s="185" t="s">
        <v>360</v>
      </c>
      <c r="I5" s="185" t="s">
        <v>366</v>
      </c>
      <c r="J5" s="185"/>
    </row>
    <row r="6" spans="1:10" ht="12.75">
      <c r="A6" s="125" t="str">
        <f>'t1'!A6</f>
        <v>AMMIRAGLIO ISPETTORE CAPO</v>
      </c>
      <c r="B6" s="316" t="str">
        <f>'t1'!B6</f>
        <v>0D0330</v>
      </c>
      <c r="C6" s="341">
        <f>'t13'!V6</f>
        <v>0</v>
      </c>
      <c r="D6" s="341">
        <f>'t13'!S6</f>
        <v>0</v>
      </c>
      <c r="E6" s="343" t="str">
        <f>IF($C6=0," ",IF(D6=0," ",D6/$C6))</f>
        <v> </v>
      </c>
      <c r="F6" s="321" t="str">
        <f>IF($C6=0," ",IF(D6=0," ",IF(E6&gt;0.2,"ERRORE","OK")))</f>
        <v> </v>
      </c>
      <c r="G6" s="341">
        <f>'t13'!T6</f>
        <v>0</v>
      </c>
      <c r="H6" s="343" t="str">
        <f>IF($C6=0," ",IF(G6=0," ",G6/$C6))</f>
        <v> </v>
      </c>
      <c r="I6" s="321" t="str">
        <f>IF($C6=0," ",IF(G6=0," ",IF(H6&gt;0.2,"ERRORE","OK")))</f>
        <v> </v>
      </c>
      <c r="J6" s="363" t="str">
        <f>IF(OR(F6="ERRORE",I6="ERRORE"),"ERRORE","OK")</f>
        <v>OK</v>
      </c>
    </row>
    <row r="7" spans="1:10" ht="12.75">
      <c r="A7" s="125" t="str">
        <f>'t1'!A7</f>
        <v>AMMIRAGLIO ISPETTORE</v>
      </c>
      <c r="B7" s="316" t="str">
        <f>'t1'!B7</f>
        <v>0D0329</v>
      </c>
      <c r="C7" s="341">
        <f>'t13'!V7</f>
        <v>0</v>
      </c>
      <c r="D7" s="341">
        <f>'t13'!S7</f>
        <v>0</v>
      </c>
      <c r="E7" s="343" t="str">
        <f aca="true" t="shared" si="0" ref="E7:E41">IF($C7=0," ",IF(D7=0," ",D7/$C7))</f>
        <v> </v>
      </c>
      <c r="F7" s="321" t="str">
        <f aca="true" t="shared" si="1" ref="F7:F41">IF($C7=0," ",IF(D7=0," ",IF(E7&gt;0.2,"ERRORE","OK")))</f>
        <v> </v>
      </c>
      <c r="G7" s="341">
        <f>'t13'!T7</f>
        <v>0</v>
      </c>
      <c r="H7" s="343" t="str">
        <f aca="true" t="shared" si="2" ref="H7:H41">IF($C7=0," ",IF(G7=0," ",G7/$C7))</f>
        <v> </v>
      </c>
      <c r="I7" s="321" t="str">
        <f aca="true" t="shared" si="3" ref="I7:I41">IF($C7=0," ",IF(G7=0," ",IF(H7&gt;0.2,"ERRORE","OK")))</f>
        <v> </v>
      </c>
      <c r="J7" s="363" t="str">
        <f aca="true" t="shared" si="4" ref="J7:J41">IF(OR(F7="ERRORE",I7="ERRORE"),"ERRORE","OK")</f>
        <v>OK</v>
      </c>
    </row>
    <row r="8" spans="1:10" ht="12.75">
      <c r="A8" s="125" t="str">
        <f>'t1'!A8</f>
        <v>CONTRAMMIRAGLIO</v>
      </c>
      <c r="B8" s="316" t="str">
        <f>'t1'!B8</f>
        <v>0D0334</v>
      </c>
      <c r="C8" s="341">
        <f>'t13'!V8</f>
        <v>0</v>
      </c>
      <c r="D8" s="341">
        <f>'t13'!S8</f>
        <v>0</v>
      </c>
      <c r="E8" s="343" t="str">
        <f t="shared" si="0"/>
        <v> </v>
      </c>
      <c r="F8" s="321" t="str">
        <f t="shared" si="1"/>
        <v> </v>
      </c>
      <c r="G8" s="341">
        <f>'t13'!T8</f>
        <v>0</v>
      </c>
      <c r="H8" s="343" t="str">
        <f t="shared" si="2"/>
        <v> </v>
      </c>
      <c r="I8" s="321" t="str">
        <f t="shared" si="3"/>
        <v> </v>
      </c>
      <c r="J8" s="363" t="str">
        <f t="shared" si="4"/>
        <v>OK</v>
      </c>
    </row>
    <row r="9" spans="1:10" ht="12.75">
      <c r="A9" s="125" t="str">
        <f>'t1'!A9</f>
        <v>CAPITANO DI VASCELLO + 23 ANNI</v>
      </c>
      <c r="B9" s="316" t="str">
        <f>'t1'!B9</f>
        <v>0D0562</v>
      </c>
      <c r="C9" s="341">
        <f>'t13'!V9</f>
        <v>0</v>
      </c>
      <c r="D9" s="341">
        <f>'t13'!S9</f>
        <v>0</v>
      </c>
      <c r="E9" s="343" t="str">
        <f t="shared" si="0"/>
        <v> </v>
      </c>
      <c r="F9" s="321" t="str">
        <f t="shared" si="1"/>
        <v> </v>
      </c>
      <c r="G9" s="341">
        <f>'t13'!T9</f>
        <v>0</v>
      </c>
      <c r="H9" s="343" t="str">
        <f t="shared" si="2"/>
        <v> </v>
      </c>
      <c r="I9" s="321" t="str">
        <f t="shared" si="3"/>
        <v> </v>
      </c>
      <c r="J9" s="363" t="str">
        <f t="shared" si="4"/>
        <v>OK</v>
      </c>
    </row>
    <row r="10" spans="1:10" ht="12.75">
      <c r="A10" s="125" t="str">
        <f>'t1'!A10</f>
        <v>CAPITANO DI VASCELLO</v>
      </c>
      <c r="B10" s="316" t="str">
        <f>'t1'!B10</f>
        <v>0D0345</v>
      </c>
      <c r="C10" s="341">
        <f>'t13'!V10</f>
        <v>0</v>
      </c>
      <c r="D10" s="341">
        <f>'t13'!S10</f>
        <v>0</v>
      </c>
      <c r="E10" s="343" t="str">
        <f t="shared" si="0"/>
        <v> </v>
      </c>
      <c r="F10" s="321" t="str">
        <f t="shared" si="1"/>
        <v> </v>
      </c>
      <c r="G10" s="341">
        <f>'t13'!T10</f>
        <v>0</v>
      </c>
      <c r="H10" s="343" t="str">
        <f t="shared" si="2"/>
        <v> </v>
      </c>
      <c r="I10" s="321" t="str">
        <f t="shared" si="3"/>
        <v> </v>
      </c>
      <c r="J10" s="363" t="str">
        <f t="shared" si="4"/>
        <v>OK</v>
      </c>
    </row>
    <row r="11" spans="1:10" ht="12.75">
      <c r="A11" s="125" t="str">
        <f>'t1'!A11</f>
        <v>CAPITANO DI FREGATA + 23 ANNI</v>
      </c>
      <c r="B11" s="316" t="str">
        <f>'t1'!B11</f>
        <v>0D0563</v>
      </c>
      <c r="C11" s="341">
        <f>'t13'!V11</f>
        <v>0</v>
      </c>
      <c r="D11" s="341">
        <f>'t13'!S11</f>
        <v>0</v>
      </c>
      <c r="E11" s="343" t="str">
        <f t="shared" si="0"/>
        <v> </v>
      </c>
      <c r="F11" s="321" t="str">
        <f t="shared" si="1"/>
        <v> </v>
      </c>
      <c r="G11" s="341">
        <f>'t13'!T11</f>
        <v>0</v>
      </c>
      <c r="H11" s="343" t="str">
        <f t="shared" si="2"/>
        <v> </v>
      </c>
      <c r="I11" s="321" t="str">
        <f t="shared" si="3"/>
        <v> </v>
      </c>
      <c r="J11" s="363" t="str">
        <f t="shared" si="4"/>
        <v>OK</v>
      </c>
    </row>
    <row r="12" spans="1:10" ht="12.75">
      <c r="A12" s="125" t="str">
        <f>'t1'!A12</f>
        <v>CAPITANO DI FREGATA + 18 ANNI</v>
      </c>
      <c r="B12" s="316" t="str">
        <f>'t1'!B12</f>
        <v>0D0956</v>
      </c>
      <c r="C12" s="341">
        <f>'t13'!V12</f>
        <v>0</v>
      </c>
      <c r="D12" s="341">
        <f>'t13'!S12</f>
        <v>0</v>
      </c>
      <c r="E12" s="343" t="str">
        <f t="shared" si="0"/>
        <v> </v>
      </c>
      <c r="F12" s="321" t="str">
        <f t="shared" si="1"/>
        <v> </v>
      </c>
      <c r="G12" s="341">
        <f>'t13'!T12</f>
        <v>0</v>
      </c>
      <c r="H12" s="343" t="str">
        <f t="shared" si="2"/>
        <v> </v>
      </c>
      <c r="I12" s="321" t="str">
        <f t="shared" si="3"/>
        <v> </v>
      </c>
      <c r="J12" s="363" t="str">
        <f t="shared" si="4"/>
        <v>OK</v>
      </c>
    </row>
    <row r="13" spans="1:10" ht="12.75">
      <c r="A13" s="125" t="str">
        <f>'t1'!A13</f>
        <v>CAPITANO DI FREGATA + 13 ANNI</v>
      </c>
      <c r="B13" s="316" t="str">
        <f>'t1'!B13</f>
        <v>0D0564</v>
      </c>
      <c r="C13" s="341">
        <f>'t13'!V13</f>
        <v>0</v>
      </c>
      <c r="D13" s="341">
        <f>'t13'!S13</f>
        <v>0</v>
      </c>
      <c r="E13" s="343" t="str">
        <f t="shared" si="0"/>
        <v> </v>
      </c>
      <c r="F13" s="321" t="str">
        <f t="shared" si="1"/>
        <v> </v>
      </c>
      <c r="G13" s="341">
        <f>'t13'!T13</f>
        <v>0</v>
      </c>
      <c r="H13" s="343" t="str">
        <f t="shared" si="2"/>
        <v> </v>
      </c>
      <c r="I13" s="321" t="str">
        <f t="shared" si="3"/>
        <v> </v>
      </c>
      <c r="J13" s="363" t="str">
        <f t="shared" si="4"/>
        <v>OK</v>
      </c>
    </row>
    <row r="14" spans="1:10" ht="12.75">
      <c r="A14" s="125" t="str">
        <f>'t1'!A14</f>
        <v>CAPITANO DI CORVETTA + 23 ANNI</v>
      </c>
      <c r="B14" s="316" t="str">
        <f>'t1'!B14</f>
        <v>0D0566</v>
      </c>
      <c r="C14" s="341">
        <f>'t13'!V14</f>
        <v>0</v>
      </c>
      <c r="D14" s="341">
        <f>'t13'!S14</f>
        <v>0</v>
      </c>
      <c r="E14" s="343" t="str">
        <f t="shared" si="0"/>
        <v> </v>
      </c>
      <c r="F14" s="321" t="str">
        <f t="shared" si="1"/>
        <v> </v>
      </c>
      <c r="G14" s="341">
        <f>'t13'!T14</f>
        <v>0</v>
      </c>
      <c r="H14" s="343" t="str">
        <f t="shared" si="2"/>
        <v> </v>
      </c>
      <c r="I14" s="321" t="str">
        <f t="shared" si="3"/>
        <v> </v>
      </c>
      <c r="J14" s="363" t="str">
        <f t="shared" si="4"/>
        <v>OK</v>
      </c>
    </row>
    <row r="15" spans="1:10" ht="12.75">
      <c r="A15" s="125" t="str">
        <f>'t1'!A15</f>
        <v>CAPITANO DI CORVETTA + 13 ANNI</v>
      </c>
      <c r="B15" s="316" t="str">
        <f>'t1'!B15</f>
        <v>0D0567</v>
      </c>
      <c r="C15" s="341">
        <f>'t13'!V15</f>
        <v>0</v>
      </c>
      <c r="D15" s="341">
        <f>'t13'!S15</f>
        <v>0</v>
      </c>
      <c r="E15" s="343" t="str">
        <f t="shared" si="0"/>
        <v> </v>
      </c>
      <c r="F15" s="321" t="str">
        <f t="shared" si="1"/>
        <v> </v>
      </c>
      <c r="G15" s="341">
        <f>'t13'!T15</f>
        <v>0</v>
      </c>
      <c r="H15" s="343" t="str">
        <f t="shared" si="2"/>
        <v> </v>
      </c>
      <c r="I15" s="321" t="str">
        <f t="shared" si="3"/>
        <v> </v>
      </c>
      <c r="J15" s="363" t="str">
        <f t="shared" si="4"/>
        <v>OK</v>
      </c>
    </row>
    <row r="16" spans="1:10" ht="12.75">
      <c r="A16" s="125" t="str">
        <f>'t1'!A16</f>
        <v>CAPITANO DI FREGATA</v>
      </c>
      <c r="B16" s="316" t="str">
        <f>'t1'!B16</f>
        <v>019343</v>
      </c>
      <c r="C16" s="341">
        <f>'t13'!V16</f>
        <v>0</v>
      </c>
      <c r="D16" s="341">
        <f>'t13'!S16</f>
        <v>0</v>
      </c>
      <c r="E16" s="343" t="str">
        <f t="shared" si="0"/>
        <v> </v>
      </c>
      <c r="F16" s="321" t="str">
        <f t="shared" si="1"/>
        <v> </v>
      </c>
      <c r="G16" s="341">
        <f>'t13'!T16</f>
        <v>0</v>
      </c>
      <c r="H16" s="343" t="str">
        <f t="shared" si="2"/>
        <v> </v>
      </c>
      <c r="I16" s="321" t="str">
        <f t="shared" si="3"/>
        <v> </v>
      </c>
      <c r="J16" s="363" t="str">
        <f t="shared" si="4"/>
        <v>OK</v>
      </c>
    </row>
    <row r="17" spans="1:10" ht="12.75">
      <c r="A17" s="125" t="str">
        <f>'t1'!A17</f>
        <v>CAPITANO DI CORVETTA  CON 3 ANNI NEL GRADO</v>
      </c>
      <c r="B17" s="316" t="str">
        <f>'t1'!B17</f>
        <v>0D0957</v>
      </c>
      <c r="C17" s="341">
        <f>'t13'!V17</f>
        <v>0</v>
      </c>
      <c r="D17" s="341">
        <f>'t13'!S17</f>
        <v>0</v>
      </c>
      <c r="E17" s="343" t="str">
        <f t="shared" si="0"/>
        <v> </v>
      </c>
      <c r="F17" s="321" t="str">
        <f t="shared" si="1"/>
        <v> </v>
      </c>
      <c r="G17" s="341">
        <f>'t13'!T17</f>
        <v>0</v>
      </c>
      <c r="H17" s="343" t="str">
        <f t="shared" si="2"/>
        <v> </v>
      </c>
      <c r="I17" s="321" t="str">
        <f t="shared" si="3"/>
        <v> </v>
      </c>
      <c r="J17" s="363" t="str">
        <f t="shared" si="4"/>
        <v>OK</v>
      </c>
    </row>
    <row r="18" spans="1:10" ht="12.75">
      <c r="A18" s="125" t="str">
        <f>'t1'!A18</f>
        <v>CAPITANO DI CORVETTA</v>
      </c>
      <c r="B18" s="316" t="str">
        <f>'t1'!B18</f>
        <v>019341</v>
      </c>
      <c r="C18" s="341">
        <f>'t13'!V18</f>
        <v>0</v>
      </c>
      <c r="D18" s="341">
        <f>'t13'!S18</f>
        <v>0</v>
      </c>
      <c r="E18" s="343" t="str">
        <f t="shared" si="0"/>
        <v> </v>
      </c>
      <c r="F18" s="321" t="str">
        <f t="shared" si="1"/>
        <v> </v>
      </c>
      <c r="G18" s="341">
        <f>'t13'!T18</f>
        <v>0</v>
      </c>
      <c r="H18" s="343" t="str">
        <f t="shared" si="2"/>
        <v> </v>
      </c>
      <c r="I18" s="321" t="str">
        <f t="shared" si="3"/>
        <v> </v>
      </c>
      <c r="J18" s="363" t="str">
        <f t="shared" si="4"/>
        <v>OK</v>
      </c>
    </row>
    <row r="19" spans="1:10" ht="12.75">
      <c r="A19" s="125" t="str">
        <f>'t1'!A19</f>
        <v>TENENTE DI VASCELLO + 10 ANNI</v>
      </c>
      <c r="B19" s="316" t="str">
        <f>'t1'!B19</f>
        <v>018958</v>
      </c>
      <c r="C19" s="341">
        <f>'t13'!V19</f>
        <v>0</v>
      </c>
      <c r="D19" s="341">
        <f>'t13'!S19</f>
        <v>0</v>
      </c>
      <c r="E19" s="343" t="str">
        <f t="shared" si="0"/>
        <v> </v>
      </c>
      <c r="F19" s="321" t="str">
        <f t="shared" si="1"/>
        <v> </v>
      </c>
      <c r="G19" s="341">
        <f>'t13'!T19</f>
        <v>0</v>
      </c>
      <c r="H19" s="343" t="str">
        <f t="shared" si="2"/>
        <v> </v>
      </c>
      <c r="I19" s="321" t="str">
        <f t="shared" si="3"/>
        <v> </v>
      </c>
      <c r="J19" s="363" t="str">
        <f t="shared" si="4"/>
        <v>OK</v>
      </c>
    </row>
    <row r="20" spans="1:10" ht="12.75">
      <c r="A20" s="125" t="str">
        <f>'t1'!A20</f>
        <v>TENENTE DI VASCELLO</v>
      </c>
      <c r="B20" s="316" t="str">
        <f>'t1'!B20</f>
        <v>018354</v>
      </c>
      <c r="C20" s="341">
        <f>'t13'!V20</f>
        <v>0</v>
      </c>
      <c r="D20" s="341">
        <f>'t13'!S20</f>
        <v>0</v>
      </c>
      <c r="E20" s="343" t="str">
        <f t="shared" si="0"/>
        <v> </v>
      </c>
      <c r="F20" s="321" t="str">
        <f t="shared" si="1"/>
        <v> </v>
      </c>
      <c r="G20" s="341">
        <f>'t13'!T20</f>
        <v>0</v>
      </c>
      <c r="H20" s="343" t="str">
        <f t="shared" si="2"/>
        <v> </v>
      </c>
      <c r="I20" s="321" t="str">
        <f t="shared" si="3"/>
        <v> </v>
      </c>
      <c r="J20" s="363" t="str">
        <f t="shared" si="4"/>
        <v>OK</v>
      </c>
    </row>
    <row r="21" spans="1:10" ht="12.75">
      <c r="A21" s="125" t="str">
        <f>'t1'!A21</f>
        <v>SOTTOTENENTE DI VASCELLO</v>
      </c>
      <c r="B21" s="316" t="str">
        <f>'t1'!B21</f>
        <v>018338</v>
      </c>
      <c r="C21" s="341">
        <f>'t13'!V21</f>
        <v>0</v>
      </c>
      <c r="D21" s="341">
        <f>'t13'!S21</f>
        <v>0</v>
      </c>
      <c r="E21" s="343" t="str">
        <f t="shared" si="0"/>
        <v> </v>
      </c>
      <c r="F21" s="321" t="str">
        <f t="shared" si="1"/>
        <v> </v>
      </c>
      <c r="G21" s="341">
        <f>'t13'!T21</f>
        <v>0</v>
      </c>
      <c r="H21" s="343" t="str">
        <f t="shared" si="2"/>
        <v> </v>
      </c>
      <c r="I21" s="321" t="str">
        <f t="shared" si="3"/>
        <v> </v>
      </c>
      <c r="J21" s="363" t="str">
        <f t="shared" si="4"/>
        <v>OK</v>
      </c>
    </row>
    <row r="22" spans="1:10" ht="12.75">
      <c r="A22" s="125" t="str">
        <f>'t1'!A22</f>
        <v>GUARDIAMARINA</v>
      </c>
      <c r="B22" s="316" t="str">
        <f>'t1'!B22</f>
        <v>017335</v>
      </c>
      <c r="C22" s="341">
        <f>'t13'!V22</f>
        <v>0</v>
      </c>
      <c r="D22" s="341">
        <f>'t13'!S22</f>
        <v>0</v>
      </c>
      <c r="E22" s="343" t="str">
        <f t="shared" si="0"/>
        <v> </v>
      </c>
      <c r="F22" s="321" t="str">
        <f t="shared" si="1"/>
        <v> </v>
      </c>
      <c r="G22" s="341">
        <f>'t13'!T22</f>
        <v>0</v>
      </c>
      <c r="H22" s="343" t="str">
        <f t="shared" si="2"/>
        <v> </v>
      </c>
      <c r="I22" s="321" t="str">
        <f t="shared" si="3"/>
        <v> </v>
      </c>
      <c r="J22" s="363" t="str">
        <f t="shared" si="4"/>
        <v>OK</v>
      </c>
    </row>
    <row r="23" spans="1:10" ht="12.75">
      <c r="A23" s="125" t="str">
        <f>'t1'!A23</f>
        <v>PRIMO LUOGOTENENTE</v>
      </c>
      <c r="B23" s="316" t="str">
        <f>'t1'!B23</f>
        <v>017938</v>
      </c>
      <c r="C23" s="341">
        <f>'t13'!V23</f>
        <v>0</v>
      </c>
      <c r="D23" s="341">
        <f>'t13'!S23</f>
        <v>0</v>
      </c>
      <c r="E23" s="343" t="str">
        <f t="shared" si="0"/>
        <v> </v>
      </c>
      <c r="F23" s="321" t="str">
        <f t="shared" si="1"/>
        <v> </v>
      </c>
      <c r="G23" s="341">
        <f>'t13'!T23</f>
        <v>0</v>
      </c>
      <c r="H23" s="343" t="str">
        <f t="shared" si="2"/>
        <v> </v>
      </c>
      <c r="I23" s="321" t="str">
        <f t="shared" si="3"/>
        <v> </v>
      </c>
      <c r="J23" s="363" t="str">
        <f t="shared" si="4"/>
        <v>OK</v>
      </c>
    </row>
    <row r="24" spans="1:10" ht="12.75">
      <c r="A24" s="125" t="str">
        <f>'t1'!A24</f>
        <v>LUOGOTENENTE</v>
      </c>
      <c r="B24" s="316" t="str">
        <f>'t1'!B24</f>
        <v>017830</v>
      </c>
      <c r="C24" s="341">
        <f>'t13'!V24</f>
        <v>0</v>
      </c>
      <c r="D24" s="341">
        <f>'t13'!S24</f>
        <v>0</v>
      </c>
      <c r="E24" s="343" t="str">
        <f t="shared" si="0"/>
        <v> </v>
      </c>
      <c r="F24" s="321" t="str">
        <f t="shared" si="1"/>
        <v> </v>
      </c>
      <c r="G24" s="341">
        <f>'t13'!T24</f>
        <v>0</v>
      </c>
      <c r="H24" s="343" t="str">
        <f t="shared" si="2"/>
        <v> </v>
      </c>
      <c r="I24" s="321" t="str">
        <f t="shared" si="3"/>
        <v> </v>
      </c>
      <c r="J24" s="363" t="str">
        <f t="shared" si="4"/>
        <v>OK</v>
      </c>
    </row>
    <row r="25" spans="1:10" ht="12.75">
      <c r="A25" s="125" t="str">
        <f>'t1'!A25</f>
        <v>PRIMO MARESCIALLO CON 8 ANNI NEL GRADO</v>
      </c>
      <c r="B25" s="316" t="str">
        <f>'t1'!B25</f>
        <v>017834</v>
      </c>
      <c r="C25" s="341">
        <f>'t13'!V25</f>
        <v>0</v>
      </c>
      <c r="D25" s="341">
        <f>'t13'!S25</f>
        <v>0</v>
      </c>
      <c r="E25" s="343" t="str">
        <f t="shared" si="0"/>
        <v> </v>
      </c>
      <c r="F25" s="321" t="str">
        <f t="shared" si="1"/>
        <v> </v>
      </c>
      <c r="G25" s="341">
        <f>'t13'!T25</f>
        <v>0</v>
      </c>
      <c r="H25" s="343" t="str">
        <f t="shared" si="2"/>
        <v> </v>
      </c>
      <c r="I25" s="321" t="str">
        <f t="shared" si="3"/>
        <v> </v>
      </c>
      <c r="J25" s="363" t="str">
        <f t="shared" si="4"/>
        <v>OK</v>
      </c>
    </row>
    <row r="26" spans="1:10" ht="12.75">
      <c r="A26" s="125" t="str">
        <f>'t1'!A26</f>
        <v>PRIMO MARESCIALLO</v>
      </c>
      <c r="B26" s="316" t="str">
        <f>'t1'!B26</f>
        <v>017556</v>
      </c>
      <c r="C26" s="341">
        <f>'t13'!V26</f>
        <v>0</v>
      </c>
      <c r="D26" s="341">
        <f>'t13'!S26</f>
        <v>0</v>
      </c>
      <c r="E26" s="343" t="str">
        <f t="shared" si="0"/>
        <v> </v>
      </c>
      <c r="F26" s="321" t="str">
        <f t="shared" si="1"/>
        <v> </v>
      </c>
      <c r="G26" s="341">
        <f>'t13'!T26</f>
        <v>0</v>
      </c>
      <c r="H26" s="343" t="str">
        <f t="shared" si="2"/>
        <v> </v>
      </c>
      <c r="I26" s="321" t="str">
        <f t="shared" si="3"/>
        <v> </v>
      </c>
      <c r="J26" s="363" t="str">
        <f t="shared" si="4"/>
        <v>OK</v>
      </c>
    </row>
    <row r="27" spans="1:10" ht="12.75">
      <c r="A27" s="125" t="str">
        <f>'t1'!A27</f>
        <v>CAPO DI I CLASSE CON 10 ANNI</v>
      </c>
      <c r="B27" s="316" t="str">
        <f>'t1'!B27</f>
        <v>016C10</v>
      </c>
      <c r="C27" s="341">
        <f>'t13'!V27</f>
        <v>0</v>
      </c>
      <c r="D27" s="341">
        <f>'t13'!S27</f>
        <v>0</v>
      </c>
      <c r="E27" s="343" t="str">
        <f t="shared" si="0"/>
        <v> </v>
      </c>
      <c r="F27" s="321" t="str">
        <f t="shared" si="1"/>
        <v> </v>
      </c>
      <c r="G27" s="341">
        <f>'t13'!T27</f>
        <v>0</v>
      </c>
      <c r="H27" s="343" t="str">
        <f t="shared" si="2"/>
        <v> </v>
      </c>
      <c r="I27" s="321" t="str">
        <f t="shared" si="3"/>
        <v> </v>
      </c>
      <c r="J27" s="363" t="str">
        <f t="shared" si="4"/>
        <v>OK</v>
      </c>
    </row>
    <row r="28" spans="1:10" ht="12.75">
      <c r="A28" s="125" t="str">
        <f>'t1'!A28</f>
        <v>CAPO DI I CLASSE</v>
      </c>
      <c r="B28" s="316" t="str">
        <f>'t1'!B28</f>
        <v>016332</v>
      </c>
      <c r="C28" s="341">
        <f>'t13'!V28</f>
        <v>0</v>
      </c>
      <c r="D28" s="341">
        <f>'t13'!S28</f>
        <v>0</v>
      </c>
      <c r="E28" s="343" t="str">
        <f t="shared" si="0"/>
        <v> </v>
      </c>
      <c r="F28" s="321" t="str">
        <f t="shared" si="1"/>
        <v> </v>
      </c>
      <c r="G28" s="341">
        <f>'t13'!T28</f>
        <v>0</v>
      </c>
      <c r="H28" s="343" t="str">
        <f t="shared" si="2"/>
        <v> </v>
      </c>
      <c r="I28" s="321" t="str">
        <f t="shared" si="3"/>
        <v> </v>
      </c>
      <c r="J28" s="363" t="str">
        <f t="shared" si="4"/>
        <v>OK</v>
      </c>
    </row>
    <row r="29" spans="1:10" ht="12.75">
      <c r="A29" s="125" t="str">
        <f>'t1'!A29</f>
        <v>CAPO DI II CLASSE</v>
      </c>
      <c r="B29" s="316" t="str">
        <f>'t1'!B29</f>
        <v>015347</v>
      </c>
      <c r="C29" s="341">
        <f>'t13'!V29</f>
        <v>0</v>
      </c>
      <c r="D29" s="341">
        <f>'t13'!S29</f>
        <v>0</v>
      </c>
      <c r="E29" s="343" t="str">
        <f t="shared" si="0"/>
        <v> </v>
      </c>
      <c r="F29" s="321" t="str">
        <f t="shared" si="1"/>
        <v> </v>
      </c>
      <c r="G29" s="341">
        <f>'t13'!T29</f>
        <v>0</v>
      </c>
      <c r="H29" s="343" t="str">
        <f t="shared" si="2"/>
        <v> </v>
      </c>
      <c r="I29" s="321" t="str">
        <f t="shared" si="3"/>
        <v> </v>
      </c>
      <c r="J29" s="363" t="str">
        <f t="shared" si="4"/>
        <v>OK</v>
      </c>
    </row>
    <row r="30" spans="1:10" ht="12.75">
      <c r="A30" s="125" t="str">
        <f>'t1'!A30</f>
        <v>CAPO DI III CLASSE</v>
      </c>
      <c r="B30" s="316" t="str">
        <f>'t1'!B30</f>
        <v>014333</v>
      </c>
      <c r="C30" s="341">
        <f>'t13'!V30</f>
        <v>0</v>
      </c>
      <c r="D30" s="341">
        <f>'t13'!S30</f>
        <v>0</v>
      </c>
      <c r="E30" s="343" t="str">
        <f t="shared" si="0"/>
        <v> </v>
      </c>
      <c r="F30" s="321" t="str">
        <f t="shared" si="1"/>
        <v> </v>
      </c>
      <c r="G30" s="341">
        <f>'t13'!T30</f>
        <v>0</v>
      </c>
      <c r="H30" s="343" t="str">
        <f t="shared" si="2"/>
        <v> </v>
      </c>
      <c r="I30" s="321" t="str">
        <f t="shared" si="3"/>
        <v> </v>
      </c>
      <c r="J30" s="363" t="str">
        <f t="shared" si="4"/>
        <v>OK</v>
      </c>
    </row>
    <row r="31" spans="1:10" ht="12.75">
      <c r="A31" s="125" t="str">
        <f>'t1'!A31</f>
        <v>SECONDO CAPO SCELTO QUALIFICA SPECIALE</v>
      </c>
      <c r="B31" s="316" t="str">
        <f>'t1'!B31</f>
        <v>015959</v>
      </c>
      <c r="C31" s="341">
        <f>'t13'!V31</f>
        <v>0</v>
      </c>
      <c r="D31" s="341">
        <f>'t13'!S31</f>
        <v>0</v>
      </c>
      <c r="E31" s="343" t="str">
        <f t="shared" si="0"/>
        <v> </v>
      </c>
      <c r="F31" s="321" t="str">
        <f t="shared" si="1"/>
        <v> </v>
      </c>
      <c r="G31" s="341">
        <f>'t13'!T31</f>
        <v>0</v>
      </c>
      <c r="H31" s="343" t="str">
        <f t="shared" si="2"/>
        <v> </v>
      </c>
      <c r="I31" s="321" t="str">
        <f t="shared" si="3"/>
        <v> </v>
      </c>
      <c r="J31" s="363" t="str">
        <f t="shared" si="4"/>
        <v>OK</v>
      </c>
    </row>
    <row r="32" spans="1:10" ht="12.75">
      <c r="A32" s="125" t="str">
        <f>'t1'!A32</f>
        <v>SECONDO CAPO SCELTO CON 4 ANNI NEL GRADO</v>
      </c>
      <c r="B32" s="316" t="str">
        <f>'t1'!B32</f>
        <v>013960</v>
      </c>
      <c r="C32" s="341">
        <f>'t13'!V32</f>
        <v>0</v>
      </c>
      <c r="D32" s="341">
        <f>'t13'!S32</f>
        <v>0</v>
      </c>
      <c r="E32" s="343" t="str">
        <f t="shared" si="0"/>
        <v> </v>
      </c>
      <c r="F32" s="321" t="str">
        <f t="shared" si="1"/>
        <v> </v>
      </c>
      <c r="G32" s="341">
        <f>'t13'!T32</f>
        <v>0</v>
      </c>
      <c r="H32" s="343" t="str">
        <f t="shared" si="2"/>
        <v> </v>
      </c>
      <c r="I32" s="321" t="str">
        <f t="shared" si="3"/>
        <v> </v>
      </c>
      <c r="J32" s="363" t="str">
        <f t="shared" si="4"/>
        <v>OK</v>
      </c>
    </row>
    <row r="33" spans="1:10" ht="12.75">
      <c r="A33" s="125" t="str">
        <f>'t1'!A33</f>
        <v>SECONDO CAPO SCELTO</v>
      </c>
      <c r="B33" s="316" t="str">
        <f>'t1'!B33</f>
        <v>015350</v>
      </c>
      <c r="C33" s="341">
        <f>'t13'!V33</f>
        <v>0</v>
      </c>
      <c r="D33" s="341">
        <f>'t13'!S33</f>
        <v>0</v>
      </c>
      <c r="E33" s="343" t="str">
        <f t="shared" si="0"/>
        <v> </v>
      </c>
      <c r="F33" s="321" t="str">
        <f t="shared" si="1"/>
        <v> </v>
      </c>
      <c r="G33" s="341">
        <f>'t13'!T33</f>
        <v>0</v>
      </c>
      <c r="H33" s="343" t="str">
        <f t="shared" si="2"/>
        <v> </v>
      </c>
      <c r="I33" s="321" t="str">
        <f t="shared" si="3"/>
        <v> </v>
      </c>
      <c r="J33" s="363" t="str">
        <f t="shared" si="4"/>
        <v>OK</v>
      </c>
    </row>
    <row r="34" spans="1:10" ht="12.75">
      <c r="A34" s="125" t="str">
        <f>'t1'!A34</f>
        <v>SECONDO CAPO</v>
      </c>
      <c r="B34" s="316" t="str">
        <f>'t1'!B34</f>
        <v>014349</v>
      </c>
      <c r="C34" s="341">
        <f>'t13'!V34</f>
        <v>0</v>
      </c>
      <c r="D34" s="341">
        <f>'t13'!S34</f>
        <v>0</v>
      </c>
      <c r="E34" s="343" t="str">
        <f t="shared" si="0"/>
        <v> </v>
      </c>
      <c r="F34" s="321" t="str">
        <f t="shared" si="1"/>
        <v> </v>
      </c>
      <c r="G34" s="341">
        <f>'t13'!T34</f>
        <v>0</v>
      </c>
      <c r="H34" s="343" t="str">
        <f t="shared" si="2"/>
        <v> </v>
      </c>
      <c r="I34" s="321" t="str">
        <f t="shared" si="3"/>
        <v> </v>
      </c>
      <c r="J34" s="363" t="str">
        <f t="shared" si="4"/>
        <v>OK</v>
      </c>
    </row>
    <row r="35" spans="1:10" ht="12.75">
      <c r="A35" s="125" t="str">
        <f>'t1'!A35</f>
        <v>SERGENTE</v>
      </c>
      <c r="B35" s="316" t="str">
        <f>'t1'!B35</f>
        <v>014308</v>
      </c>
      <c r="C35" s="341">
        <f>'t13'!V35</f>
        <v>0</v>
      </c>
      <c r="D35" s="341">
        <f>'t13'!S35</f>
        <v>0</v>
      </c>
      <c r="E35" s="343" t="str">
        <f t="shared" si="0"/>
        <v> </v>
      </c>
      <c r="F35" s="321" t="str">
        <f t="shared" si="1"/>
        <v> </v>
      </c>
      <c r="G35" s="341">
        <f>'t13'!T35</f>
        <v>0</v>
      </c>
      <c r="H35" s="343" t="str">
        <f t="shared" si="2"/>
        <v> </v>
      </c>
      <c r="I35" s="321" t="str">
        <f t="shared" si="3"/>
        <v> </v>
      </c>
      <c r="J35" s="363" t="str">
        <f t="shared" si="4"/>
        <v>OK</v>
      </c>
    </row>
    <row r="36" spans="1:10" ht="12.75">
      <c r="A36" s="125" t="str">
        <f>'t1'!A36</f>
        <v>SOTTOCAPO DI 1^ CLASSE SCELTO QUALIFICA SPECIALE</v>
      </c>
      <c r="B36" s="316" t="str">
        <f>'t1'!B36</f>
        <v>013961</v>
      </c>
      <c r="C36" s="341">
        <f>'t13'!V36</f>
        <v>0</v>
      </c>
      <c r="D36" s="341">
        <f>'t13'!S36</f>
        <v>0</v>
      </c>
      <c r="E36" s="343" t="str">
        <f t="shared" si="0"/>
        <v> </v>
      </c>
      <c r="F36" s="321" t="str">
        <f t="shared" si="1"/>
        <v> </v>
      </c>
      <c r="G36" s="341">
        <f>'t13'!T36</f>
        <v>0</v>
      </c>
      <c r="H36" s="343" t="str">
        <f t="shared" si="2"/>
        <v> </v>
      </c>
      <c r="I36" s="321" t="str">
        <f t="shared" si="3"/>
        <v> </v>
      </c>
      <c r="J36" s="363" t="str">
        <f t="shared" si="4"/>
        <v>OK</v>
      </c>
    </row>
    <row r="37" spans="1:10" ht="12.75">
      <c r="A37" s="125" t="str">
        <f>'t1'!A37</f>
        <v>SOTTOCAPO DI 1^ CLASSE SCELTO CON 5 ANNI NEL GRADO</v>
      </c>
      <c r="B37" s="316" t="str">
        <f>'t1'!B37</f>
        <v>013962</v>
      </c>
      <c r="C37" s="341">
        <f>'t13'!V37</f>
        <v>0</v>
      </c>
      <c r="D37" s="341">
        <f>'t13'!S37</f>
        <v>0</v>
      </c>
      <c r="E37" s="343" t="str">
        <f t="shared" si="0"/>
        <v> </v>
      </c>
      <c r="F37" s="321" t="str">
        <f t="shared" si="1"/>
        <v> </v>
      </c>
      <c r="G37" s="341">
        <f>'t13'!T37</f>
        <v>0</v>
      </c>
      <c r="H37" s="343" t="str">
        <f t="shared" si="2"/>
        <v> </v>
      </c>
      <c r="I37" s="321" t="str">
        <f t="shared" si="3"/>
        <v> </v>
      </c>
      <c r="J37" s="363" t="str">
        <f t="shared" si="4"/>
        <v>OK</v>
      </c>
    </row>
    <row r="38" spans="1:10" ht="12.75">
      <c r="A38" s="125" t="str">
        <f>'t1'!A38</f>
        <v>SOTTOCAPO DI I CLASSE SCELTO</v>
      </c>
      <c r="B38" s="316" t="str">
        <f>'t1'!B38</f>
        <v>013337</v>
      </c>
      <c r="C38" s="341">
        <f>'t13'!V38</f>
        <v>0</v>
      </c>
      <c r="D38" s="341">
        <f>'t13'!S38</f>
        <v>0</v>
      </c>
      <c r="E38" s="343" t="str">
        <f t="shared" si="0"/>
        <v> </v>
      </c>
      <c r="F38" s="321" t="str">
        <f t="shared" si="1"/>
        <v> </v>
      </c>
      <c r="G38" s="341">
        <f>'t13'!T38</f>
        <v>0</v>
      </c>
      <c r="H38" s="343" t="str">
        <f t="shared" si="2"/>
        <v> </v>
      </c>
      <c r="I38" s="321" t="str">
        <f t="shared" si="3"/>
        <v> </v>
      </c>
      <c r="J38" s="363" t="str">
        <f t="shared" si="4"/>
        <v>OK</v>
      </c>
    </row>
    <row r="39" spans="1:10" ht="12.75">
      <c r="A39" s="125" t="str">
        <f>'t1'!A39</f>
        <v>SOTTOCAPO DI I CLASSE</v>
      </c>
      <c r="B39" s="316" t="str">
        <f>'t1'!B39</f>
        <v>013351</v>
      </c>
      <c r="C39" s="341">
        <f>'t13'!V39</f>
        <v>0</v>
      </c>
      <c r="D39" s="341">
        <f>'t13'!S39</f>
        <v>0</v>
      </c>
      <c r="E39" s="343" t="str">
        <f t="shared" si="0"/>
        <v> </v>
      </c>
      <c r="F39" s="321" t="str">
        <f t="shared" si="1"/>
        <v> </v>
      </c>
      <c r="G39" s="341">
        <f>'t13'!T39</f>
        <v>0</v>
      </c>
      <c r="H39" s="343" t="str">
        <f t="shared" si="2"/>
        <v> </v>
      </c>
      <c r="I39" s="321" t="str">
        <f t="shared" si="3"/>
        <v> </v>
      </c>
      <c r="J39" s="363" t="str">
        <f t="shared" si="4"/>
        <v>OK</v>
      </c>
    </row>
    <row r="40" spans="1:10" ht="12.75">
      <c r="A40" s="125" t="str">
        <f>'t1'!A40</f>
        <v>SOTTOCAPO DI II CLASSE</v>
      </c>
      <c r="B40" s="316" t="str">
        <f>'t1'!B40</f>
        <v>013352</v>
      </c>
      <c r="C40" s="341">
        <f>'t13'!V40</f>
        <v>0</v>
      </c>
      <c r="D40" s="341">
        <f>'t13'!S40</f>
        <v>0</v>
      </c>
      <c r="E40" s="343" t="str">
        <f t="shared" si="0"/>
        <v> </v>
      </c>
      <c r="F40" s="321" t="str">
        <f t="shared" si="1"/>
        <v> </v>
      </c>
      <c r="G40" s="341">
        <f>'t13'!T40</f>
        <v>0</v>
      </c>
      <c r="H40" s="343" t="str">
        <f t="shared" si="2"/>
        <v> </v>
      </c>
      <c r="I40" s="321" t="str">
        <f t="shared" si="3"/>
        <v> </v>
      </c>
      <c r="J40" s="363" t="str">
        <f t="shared" si="4"/>
        <v>OK</v>
      </c>
    </row>
    <row r="41" spans="1:10" ht="12.75">
      <c r="A41" s="125" t="str">
        <f>'t1'!A41</f>
        <v>SOTTOCAPO DI III CLASSE</v>
      </c>
      <c r="B41" s="316" t="str">
        <f>'t1'!B41</f>
        <v>013353</v>
      </c>
      <c r="C41" s="341">
        <f>'t13'!V41</f>
        <v>0</v>
      </c>
      <c r="D41" s="341">
        <f>'t13'!S41</f>
        <v>0</v>
      </c>
      <c r="E41" s="343" t="str">
        <f t="shared" si="0"/>
        <v> </v>
      </c>
      <c r="F41" s="321" t="str">
        <f t="shared" si="1"/>
        <v> </v>
      </c>
      <c r="G41" s="341">
        <f>'t13'!T41</f>
        <v>0</v>
      </c>
      <c r="H41" s="343" t="str">
        <f t="shared" si="2"/>
        <v> </v>
      </c>
      <c r="I41" s="321" t="str">
        <f t="shared" si="3"/>
        <v> </v>
      </c>
      <c r="J41" s="363" t="str">
        <f t="shared" si="4"/>
        <v>OK</v>
      </c>
    </row>
    <row r="42" spans="1:10" ht="12.75">
      <c r="A42" s="125" t="str">
        <f>'t1'!A42</f>
        <v>SOTTOCAPO  III CLASSE (VFP4 FERMA BIENNALE)</v>
      </c>
      <c r="B42" s="316" t="str">
        <f>'t1'!B42</f>
        <v>013963</v>
      </c>
      <c r="C42" s="341">
        <f>'t13'!V42</f>
        <v>0</v>
      </c>
      <c r="D42" s="341">
        <f>'t13'!S42</f>
        <v>0</v>
      </c>
      <c r="E42" s="343" t="str">
        <f aca="true" t="shared" si="5" ref="E42:E49">IF($C42=0," ",IF(D42=0," ",D42/$C42))</f>
        <v> </v>
      </c>
      <c r="F42" s="321" t="str">
        <f aca="true" t="shared" si="6" ref="F42:F49">IF($C42=0," ",IF(D42=0," ",IF(E42&gt;0.2,"ERRORE","OK")))</f>
        <v> </v>
      </c>
      <c r="G42" s="341">
        <f>'t13'!T42</f>
        <v>0</v>
      </c>
      <c r="H42" s="343" t="str">
        <f aca="true" t="shared" si="7" ref="H42:H49">IF($C42=0," ",IF(G42=0," ",G42/$C42))</f>
        <v> </v>
      </c>
      <c r="I42" s="321" t="str">
        <f aca="true" t="shared" si="8" ref="I42:I49">IF($C42=0," ",IF(G42=0," ",IF(H42&gt;0.2,"ERRORE","OK")))</f>
        <v> </v>
      </c>
      <c r="J42" s="363" t="str">
        <f aca="true" t="shared" si="9" ref="J42:J49">IF(OR(F42="ERRORE",I42="ERRORE"),"ERRORE","OK")</f>
        <v>OK</v>
      </c>
    </row>
    <row r="43" spans="1:10" ht="12.75">
      <c r="A43" s="125" t="str">
        <f>'t1'!A43</f>
        <v>VOLONTARI IN FERMA PREFISSATA QUADRIENNALE</v>
      </c>
      <c r="B43" s="316" t="str">
        <f>'t1'!B43</f>
        <v>000FP4</v>
      </c>
      <c r="C43" s="341">
        <f>'t13'!V43</f>
        <v>0</v>
      </c>
      <c r="D43" s="341">
        <f>'t13'!S43</f>
        <v>0</v>
      </c>
      <c r="E43" s="343" t="str">
        <f t="shared" si="5"/>
        <v> </v>
      </c>
      <c r="F43" s="321" t="str">
        <f t="shared" si="6"/>
        <v> </v>
      </c>
      <c r="G43" s="341">
        <f>'t13'!T43</f>
        <v>0</v>
      </c>
      <c r="H43" s="343" t="str">
        <f t="shared" si="7"/>
        <v> </v>
      </c>
      <c r="I43" s="321" t="str">
        <f t="shared" si="8"/>
        <v> </v>
      </c>
      <c r="J43" s="363" t="str">
        <f t="shared" si="9"/>
        <v>OK</v>
      </c>
    </row>
    <row r="44" spans="1:10" ht="12.75">
      <c r="A44" s="125" t="str">
        <f>'t1'!A44</f>
        <v>VOLONTARI IN FERMA PREFISSATA DI 1 ANNO</v>
      </c>
      <c r="B44" s="316" t="str">
        <f>'t1'!B44</f>
        <v>000FP1</v>
      </c>
      <c r="C44" s="341">
        <f>'t13'!V44</f>
        <v>0</v>
      </c>
      <c r="D44" s="341">
        <f>'t13'!S44</f>
        <v>0</v>
      </c>
      <c r="E44" s="343" t="str">
        <f t="shared" si="5"/>
        <v> </v>
      </c>
      <c r="F44" s="321" t="str">
        <f t="shared" si="6"/>
        <v> </v>
      </c>
      <c r="G44" s="341">
        <f>'t13'!T44</f>
        <v>0</v>
      </c>
      <c r="H44" s="343" t="str">
        <f t="shared" si="7"/>
        <v> </v>
      </c>
      <c r="I44" s="321" t="str">
        <f t="shared" si="8"/>
        <v> </v>
      </c>
      <c r="J44" s="363" t="str">
        <f t="shared" si="9"/>
        <v>OK</v>
      </c>
    </row>
    <row r="45" spans="1:10" ht="12.75">
      <c r="A45" s="125" t="str">
        <f>'t1'!A45</f>
        <v>VOLONTARI IN FERMA PREFISSATA DI 1 ANNO RAFFERMATI</v>
      </c>
      <c r="B45" s="316" t="str">
        <f>'t1'!B45</f>
        <v>000FR1</v>
      </c>
      <c r="C45" s="341">
        <f>'t13'!V45</f>
        <v>0</v>
      </c>
      <c r="D45" s="341">
        <f>'t13'!S45</f>
        <v>0</v>
      </c>
      <c r="E45" s="343" t="str">
        <f t="shared" si="5"/>
        <v> </v>
      </c>
      <c r="F45" s="321" t="str">
        <f t="shared" si="6"/>
        <v> </v>
      </c>
      <c r="G45" s="341">
        <f>'t13'!T45</f>
        <v>0</v>
      </c>
      <c r="H45" s="343" t="str">
        <f t="shared" si="7"/>
        <v> </v>
      </c>
      <c r="I45" s="321" t="str">
        <f t="shared" si="8"/>
        <v> </v>
      </c>
      <c r="J45" s="363" t="str">
        <f t="shared" si="9"/>
        <v>OK</v>
      </c>
    </row>
    <row r="46" spans="1:10" ht="12.75">
      <c r="A46" s="125" t="str">
        <f>'t1'!A46</f>
        <v>U.F.P. SOTTOTENENTE DI VASCELLO</v>
      </c>
      <c r="B46" s="316" t="str">
        <f>'t1'!B46</f>
        <v>017832</v>
      </c>
      <c r="C46" s="341">
        <f>'t13'!V46</f>
        <v>0</v>
      </c>
      <c r="D46" s="341">
        <f>'t13'!S46</f>
        <v>0</v>
      </c>
      <c r="E46" s="343" t="str">
        <f t="shared" si="5"/>
        <v> </v>
      </c>
      <c r="F46" s="321" t="str">
        <f t="shared" si="6"/>
        <v> </v>
      </c>
      <c r="G46" s="341">
        <f>'t13'!T46</f>
        <v>0</v>
      </c>
      <c r="H46" s="343" t="str">
        <f t="shared" si="7"/>
        <v> </v>
      </c>
      <c r="I46" s="321" t="str">
        <f t="shared" si="8"/>
        <v> </v>
      </c>
      <c r="J46" s="363" t="str">
        <f t="shared" si="9"/>
        <v>OK</v>
      </c>
    </row>
    <row r="47" spans="1:10" ht="12.75">
      <c r="A47" s="125" t="str">
        <f>'t1'!A47</f>
        <v>U.F.P.  GUARDIAMARINA</v>
      </c>
      <c r="B47" s="316" t="str">
        <f>'t1'!B47</f>
        <v>014833</v>
      </c>
      <c r="C47" s="341">
        <f>'t13'!V47</f>
        <v>0</v>
      </c>
      <c r="D47" s="341">
        <f>'t13'!S47</f>
        <v>0</v>
      </c>
      <c r="E47" s="343" t="str">
        <f t="shared" si="5"/>
        <v> </v>
      </c>
      <c r="F47" s="321" t="str">
        <f t="shared" si="6"/>
        <v> </v>
      </c>
      <c r="G47" s="341">
        <f>'t13'!T47</f>
        <v>0</v>
      </c>
      <c r="H47" s="343" t="str">
        <f t="shared" si="7"/>
        <v> </v>
      </c>
      <c r="I47" s="321" t="str">
        <f t="shared" si="8"/>
        <v> </v>
      </c>
      <c r="J47" s="363" t="str">
        <f t="shared" si="9"/>
        <v>OK</v>
      </c>
    </row>
    <row r="48" spans="1:10" ht="12.75">
      <c r="A48" s="125" t="str">
        <f>'t1'!A48</f>
        <v>ALLIEVI</v>
      </c>
      <c r="B48" s="316" t="str">
        <f>'t1'!B48</f>
        <v>000180</v>
      </c>
      <c r="C48" s="341">
        <f>'t13'!V48</f>
        <v>0</v>
      </c>
      <c r="D48" s="341">
        <f>'t13'!S48</f>
        <v>0</v>
      </c>
      <c r="E48" s="343" t="str">
        <f t="shared" si="5"/>
        <v> </v>
      </c>
      <c r="F48" s="321" t="str">
        <f t="shared" si="6"/>
        <v> </v>
      </c>
      <c r="G48" s="341">
        <f>'t13'!T48</f>
        <v>0</v>
      </c>
      <c r="H48" s="343" t="str">
        <f t="shared" si="7"/>
        <v> </v>
      </c>
      <c r="I48" s="321" t="str">
        <f t="shared" si="8"/>
        <v> </v>
      </c>
      <c r="J48" s="363" t="str">
        <f t="shared" si="9"/>
        <v>OK</v>
      </c>
    </row>
    <row r="49" spans="1:10" ht="12.75">
      <c r="A49" s="125" t="str">
        <f>'t1'!A49</f>
        <v>ALLIEVI SCUOLE MILITARI</v>
      </c>
      <c r="B49" s="316" t="str">
        <f>'t1'!B49</f>
        <v>000SCM</v>
      </c>
      <c r="C49" s="341">
        <f>'t13'!V49</f>
        <v>0</v>
      </c>
      <c r="D49" s="341">
        <f>'t13'!S49</f>
        <v>0</v>
      </c>
      <c r="E49" s="343" t="str">
        <f t="shared" si="5"/>
        <v> </v>
      </c>
      <c r="F49" s="321" t="str">
        <f t="shared" si="6"/>
        <v> </v>
      </c>
      <c r="G49" s="341">
        <f>'t13'!T49</f>
        <v>0</v>
      </c>
      <c r="H49" s="343" t="str">
        <f t="shared" si="7"/>
        <v> </v>
      </c>
      <c r="I49" s="321" t="str">
        <f t="shared" si="8"/>
        <v> </v>
      </c>
      <c r="J49" s="363" t="str">
        <f t="shared" si="9"/>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10"/>
  <dimension ref="A1:T5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87" customWidth="1"/>
    <col min="2" max="2" width="10.66015625" style="97" customWidth="1"/>
    <col min="3" max="16" width="11.5" style="87" customWidth="1"/>
    <col min="17" max="18" width="11.5" style="0" customWidth="1"/>
    <col min="19" max="19" width="9.16015625" style="87" hidden="1" customWidth="1"/>
    <col min="20" max="20" width="9.16015625" style="87" customWidth="1"/>
    <col min="21" max="21" width="6.66015625" style="87" customWidth="1"/>
    <col min="22" max="25" width="10.83203125" style="87" customWidth="1"/>
    <col min="26" max="16384" width="10.66015625" style="87" customWidth="1"/>
  </cols>
  <sheetData>
    <row r="1" spans="1:19" s="5" customFormat="1" ht="43.5" customHeight="1">
      <c r="A1" s="957" t="str">
        <f>'t1'!A1</f>
        <v>CAPITANERIE DI PORTO - anno 2018</v>
      </c>
      <c r="B1" s="957"/>
      <c r="C1" s="957"/>
      <c r="D1" s="957"/>
      <c r="E1" s="957"/>
      <c r="F1" s="957"/>
      <c r="G1" s="957"/>
      <c r="H1" s="957"/>
      <c r="I1" s="957"/>
      <c r="J1" s="957"/>
      <c r="K1" s="957"/>
      <c r="L1" s="957"/>
      <c r="M1" s="957"/>
      <c r="N1" s="957"/>
      <c r="O1" s="3"/>
      <c r="P1" s="310"/>
      <c r="Q1"/>
      <c r="R1"/>
      <c r="S1"/>
    </row>
    <row r="2" spans="1:19" s="5" customFormat="1" ht="30" customHeight="1" thickBot="1">
      <c r="A2" s="309"/>
      <c r="B2" s="2"/>
      <c r="C2" s="3"/>
      <c r="D2" s="3"/>
      <c r="E2" s="3"/>
      <c r="F2" s="958"/>
      <c r="G2" s="958"/>
      <c r="H2" s="958"/>
      <c r="I2" s="958"/>
      <c r="J2" s="958"/>
      <c r="K2" s="958"/>
      <c r="L2" s="958"/>
      <c r="M2" s="958"/>
      <c r="N2" s="958"/>
      <c r="O2" s="958"/>
      <c r="P2" s="958"/>
      <c r="Q2"/>
      <c r="R2"/>
      <c r="S2"/>
    </row>
    <row r="3" spans="1:20" ht="18.75" customHeight="1" thickBot="1">
      <c r="A3" s="88"/>
      <c r="B3" s="89"/>
      <c r="C3" s="128" t="s">
        <v>119</v>
      </c>
      <c r="D3" s="129"/>
      <c r="E3" s="129"/>
      <c r="F3" s="130"/>
      <c r="G3" s="129"/>
      <c r="H3" s="129"/>
      <c r="I3" s="129"/>
      <c r="J3" s="129"/>
      <c r="K3" s="129"/>
      <c r="L3" s="129"/>
      <c r="M3" s="962" t="s">
        <v>120</v>
      </c>
      <c r="N3" s="963"/>
      <c r="O3" s="963"/>
      <c r="P3" s="963"/>
      <c r="Q3" s="963"/>
      <c r="R3" s="964"/>
      <c r="S3"/>
      <c r="T3"/>
    </row>
    <row r="4" spans="1:20" ht="21.75" customHeight="1" thickTop="1">
      <c r="A4" s="280" t="s">
        <v>117</v>
      </c>
      <c r="B4" s="281" t="s">
        <v>56</v>
      </c>
      <c r="C4" s="131" t="s">
        <v>164</v>
      </c>
      <c r="D4" s="132"/>
      <c r="E4" s="959" t="s">
        <v>85</v>
      </c>
      <c r="F4" s="960"/>
      <c r="G4" s="961" t="s">
        <v>48</v>
      </c>
      <c r="H4" s="961"/>
      <c r="I4" s="961" t="s">
        <v>610</v>
      </c>
      <c r="J4" s="961"/>
      <c r="K4" s="965" t="s">
        <v>611</v>
      </c>
      <c r="L4" s="966"/>
      <c r="M4" s="131" t="s">
        <v>164</v>
      </c>
      <c r="N4" s="133"/>
      <c r="O4" s="134" t="s">
        <v>85</v>
      </c>
      <c r="P4" s="133"/>
      <c r="Q4" s="134" t="s">
        <v>48</v>
      </c>
      <c r="R4" s="133"/>
      <c r="S4"/>
      <c r="T4"/>
    </row>
    <row r="5" spans="1:20" ht="10.5" thickBot="1">
      <c r="A5" s="763" t="s">
        <v>555</v>
      </c>
      <c r="B5" s="282"/>
      <c r="C5" s="135" t="s">
        <v>57</v>
      </c>
      <c r="D5" s="136" t="s">
        <v>58</v>
      </c>
      <c r="E5" s="137" t="s">
        <v>57</v>
      </c>
      <c r="F5" s="136" t="s">
        <v>58</v>
      </c>
      <c r="G5" s="137" t="s">
        <v>57</v>
      </c>
      <c r="H5" s="136" t="s">
        <v>58</v>
      </c>
      <c r="I5" s="137" t="s">
        <v>57</v>
      </c>
      <c r="J5" s="136" t="s">
        <v>58</v>
      </c>
      <c r="K5" s="137" t="s">
        <v>57</v>
      </c>
      <c r="L5" s="136" t="s">
        <v>58</v>
      </c>
      <c r="M5" s="138" t="s">
        <v>57</v>
      </c>
      <c r="N5" s="139" t="s">
        <v>58</v>
      </c>
      <c r="O5" s="140" t="s">
        <v>57</v>
      </c>
      <c r="P5" s="139" t="s">
        <v>58</v>
      </c>
      <c r="Q5" s="140" t="s">
        <v>57</v>
      </c>
      <c r="R5" s="139" t="s">
        <v>58</v>
      </c>
      <c r="S5"/>
      <c r="T5"/>
    </row>
    <row r="6" spans="1:20" ht="12.75" customHeight="1" thickTop="1">
      <c r="A6" s="20" t="str">
        <f>'t1'!A6</f>
        <v>AMMIRAGLIO ISPETTORE CAPO</v>
      </c>
      <c r="B6" s="283" t="str">
        <f>'t1'!B6</f>
        <v>0D0330</v>
      </c>
      <c r="C6" s="215"/>
      <c r="D6" s="216"/>
      <c r="E6" s="217"/>
      <c r="F6" s="511"/>
      <c r="G6" s="513"/>
      <c r="H6" s="216"/>
      <c r="I6" s="513"/>
      <c r="J6" s="216"/>
      <c r="K6" s="513"/>
      <c r="L6" s="216"/>
      <c r="M6" s="218"/>
      <c r="N6" s="219"/>
      <c r="O6" s="220"/>
      <c r="P6" s="548"/>
      <c r="Q6" s="549"/>
      <c r="R6" s="542"/>
      <c r="S6">
        <f>'t1'!M6</f>
        <v>0</v>
      </c>
      <c r="T6"/>
    </row>
    <row r="7" spans="1:20" ht="12.75" customHeight="1">
      <c r="A7" s="19" t="str">
        <f>'t1'!A7</f>
        <v>AMMIRAGLIO ISPETTORE</v>
      </c>
      <c r="B7" s="284" t="str">
        <f>'t1'!B7</f>
        <v>0D0329</v>
      </c>
      <c r="C7" s="215"/>
      <c r="D7" s="216"/>
      <c r="E7" s="217"/>
      <c r="F7" s="511"/>
      <c r="G7" s="225"/>
      <c r="H7" s="216"/>
      <c r="I7" s="225"/>
      <c r="J7" s="216"/>
      <c r="K7" s="225"/>
      <c r="L7" s="216"/>
      <c r="M7" s="218"/>
      <c r="N7" s="219"/>
      <c r="O7" s="220"/>
      <c r="P7" s="550"/>
      <c r="Q7" s="551"/>
      <c r="R7" s="543"/>
      <c r="S7">
        <f>'t1'!M7</f>
        <v>0</v>
      </c>
      <c r="T7"/>
    </row>
    <row r="8" spans="1:20" ht="12.75" customHeight="1">
      <c r="A8" s="19" t="str">
        <f>'t1'!A8</f>
        <v>CONTRAMMIRAGLIO</v>
      </c>
      <c r="B8" s="284" t="str">
        <f>'t1'!B8</f>
        <v>0D0334</v>
      </c>
      <c r="C8" s="215"/>
      <c r="D8" s="216"/>
      <c r="E8" s="217"/>
      <c r="F8" s="511"/>
      <c r="G8" s="225"/>
      <c r="H8" s="216"/>
      <c r="I8" s="225"/>
      <c r="J8" s="216"/>
      <c r="K8" s="225"/>
      <c r="L8" s="216"/>
      <c r="M8" s="218"/>
      <c r="N8" s="219"/>
      <c r="O8" s="220"/>
      <c r="P8" s="550"/>
      <c r="Q8" s="551"/>
      <c r="R8" s="543"/>
      <c r="S8">
        <f>'t1'!M8</f>
        <v>0</v>
      </c>
      <c r="T8"/>
    </row>
    <row r="9" spans="1:20" ht="12.75" customHeight="1">
      <c r="A9" s="19" t="str">
        <f>'t1'!A9</f>
        <v>CAPITANO DI VASCELLO + 23 ANNI</v>
      </c>
      <c r="B9" s="284" t="str">
        <f>'t1'!B9</f>
        <v>0D0562</v>
      </c>
      <c r="C9" s="215"/>
      <c r="D9" s="216"/>
      <c r="E9" s="217"/>
      <c r="F9" s="511"/>
      <c r="G9" s="225"/>
      <c r="H9" s="216"/>
      <c r="I9" s="225"/>
      <c r="J9" s="216"/>
      <c r="K9" s="225"/>
      <c r="L9" s="216"/>
      <c r="M9" s="218"/>
      <c r="N9" s="219"/>
      <c r="O9" s="220"/>
      <c r="P9" s="550"/>
      <c r="Q9" s="551"/>
      <c r="R9" s="543"/>
      <c r="S9">
        <f>'t1'!M9</f>
        <v>0</v>
      </c>
      <c r="T9"/>
    </row>
    <row r="10" spans="1:20" ht="12.75" customHeight="1">
      <c r="A10" s="19" t="str">
        <f>'t1'!A10</f>
        <v>CAPITANO DI VASCELLO</v>
      </c>
      <c r="B10" s="284" t="str">
        <f>'t1'!B10</f>
        <v>0D0345</v>
      </c>
      <c r="C10" s="215"/>
      <c r="D10" s="216"/>
      <c r="E10" s="217"/>
      <c r="F10" s="511"/>
      <c r="G10" s="225"/>
      <c r="H10" s="216"/>
      <c r="I10" s="225"/>
      <c r="J10" s="216"/>
      <c r="K10" s="225"/>
      <c r="L10" s="216"/>
      <c r="M10" s="218"/>
      <c r="N10" s="219"/>
      <c r="O10" s="220"/>
      <c r="P10" s="550"/>
      <c r="Q10" s="551"/>
      <c r="R10" s="543"/>
      <c r="S10">
        <f>'t1'!M10</f>
        <v>0</v>
      </c>
      <c r="T10"/>
    </row>
    <row r="11" spans="1:20" ht="12.75" customHeight="1">
      <c r="A11" s="19" t="str">
        <f>'t1'!A11</f>
        <v>CAPITANO DI FREGATA + 23 ANNI</v>
      </c>
      <c r="B11" s="284" t="str">
        <f>'t1'!B11</f>
        <v>0D0563</v>
      </c>
      <c r="C11" s="215"/>
      <c r="D11" s="216"/>
      <c r="E11" s="217"/>
      <c r="F11" s="511"/>
      <c r="G11" s="225"/>
      <c r="H11" s="216"/>
      <c r="I11" s="225"/>
      <c r="J11" s="216"/>
      <c r="K11" s="225"/>
      <c r="L11" s="216"/>
      <c r="M11" s="218"/>
      <c r="N11" s="219"/>
      <c r="O11" s="220"/>
      <c r="P11" s="550"/>
      <c r="Q11" s="551"/>
      <c r="R11" s="543"/>
      <c r="S11">
        <f>'t1'!M11</f>
        <v>0</v>
      </c>
      <c r="T11"/>
    </row>
    <row r="12" spans="1:20" ht="12.75" customHeight="1">
      <c r="A12" s="19" t="str">
        <f>'t1'!A12</f>
        <v>CAPITANO DI FREGATA + 18 ANNI</v>
      </c>
      <c r="B12" s="284" t="str">
        <f>'t1'!B12</f>
        <v>0D0956</v>
      </c>
      <c r="C12" s="215"/>
      <c r="D12" s="216"/>
      <c r="E12" s="217"/>
      <c r="F12" s="511"/>
      <c r="G12" s="225"/>
      <c r="H12" s="216"/>
      <c r="I12" s="225"/>
      <c r="J12" s="216"/>
      <c r="K12" s="225"/>
      <c r="L12" s="216"/>
      <c r="M12" s="218"/>
      <c r="N12" s="219"/>
      <c r="O12" s="220"/>
      <c r="P12" s="550"/>
      <c r="Q12" s="551"/>
      <c r="R12" s="543"/>
      <c r="S12">
        <f>'t1'!M12</f>
        <v>0</v>
      </c>
      <c r="T12"/>
    </row>
    <row r="13" spans="1:20" ht="12.75" customHeight="1">
      <c r="A13" s="19" t="str">
        <f>'t1'!A13</f>
        <v>CAPITANO DI FREGATA + 13 ANNI</v>
      </c>
      <c r="B13" s="284" t="str">
        <f>'t1'!B13</f>
        <v>0D0564</v>
      </c>
      <c r="C13" s="215"/>
      <c r="D13" s="216"/>
      <c r="E13" s="217"/>
      <c r="F13" s="511"/>
      <c r="G13" s="225"/>
      <c r="H13" s="216"/>
      <c r="I13" s="225"/>
      <c r="J13" s="216"/>
      <c r="K13" s="225"/>
      <c r="L13" s="216"/>
      <c r="M13" s="218"/>
      <c r="N13" s="219"/>
      <c r="O13" s="220"/>
      <c r="P13" s="550"/>
      <c r="Q13" s="551"/>
      <c r="R13" s="543"/>
      <c r="S13">
        <f>'t1'!M13</f>
        <v>0</v>
      </c>
      <c r="T13"/>
    </row>
    <row r="14" spans="1:20" ht="12.75" customHeight="1">
      <c r="A14" s="19" t="str">
        <f>'t1'!A14</f>
        <v>CAPITANO DI CORVETTA + 23 ANNI</v>
      </c>
      <c r="B14" s="284" t="str">
        <f>'t1'!B14</f>
        <v>0D0566</v>
      </c>
      <c r="C14" s="215"/>
      <c r="D14" s="216"/>
      <c r="E14" s="217"/>
      <c r="F14" s="511"/>
      <c r="G14" s="225"/>
      <c r="H14" s="216"/>
      <c r="I14" s="225"/>
      <c r="J14" s="216"/>
      <c r="K14" s="225"/>
      <c r="L14" s="216"/>
      <c r="M14" s="218"/>
      <c r="N14" s="219"/>
      <c r="O14" s="220"/>
      <c r="P14" s="550"/>
      <c r="Q14" s="551"/>
      <c r="R14" s="543"/>
      <c r="S14">
        <f>'t1'!M14</f>
        <v>0</v>
      </c>
      <c r="T14"/>
    </row>
    <row r="15" spans="1:20" ht="12.75" customHeight="1">
      <c r="A15" s="19" t="str">
        <f>'t1'!A15</f>
        <v>CAPITANO DI CORVETTA + 13 ANNI</v>
      </c>
      <c r="B15" s="284" t="str">
        <f>'t1'!B15</f>
        <v>0D0567</v>
      </c>
      <c r="C15" s="215"/>
      <c r="D15" s="216"/>
      <c r="E15" s="217"/>
      <c r="F15" s="511"/>
      <c r="G15" s="225"/>
      <c r="H15" s="216"/>
      <c r="I15" s="225"/>
      <c r="J15" s="216"/>
      <c r="K15" s="225"/>
      <c r="L15" s="216"/>
      <c r="M15" s="218"/>
      <c r="N15" s="219"/>
      <c r="O15" s="220"/>
      <c r="P15" s="550"/>
      <c r="Q15" s="551"/>
      <c r="R15" s="543"/>
      <c r="S15">
        <f>'t1'!M15</f>
        <v>0</v>
      </c>
      <c r="T15"/>
    </row>
    <row r="16" spans="1:20" ht="12.75" customHeight="1">
      <c r="A16" s="19" t="str">
        <f>'t1'!A16</f>
        <v>CAPITANO DI FREGATA</v>
      </c>
      <c r="B16" s="284" t="str">
        <f>'t1'!B16</f>
        <v>019343</v>
      </c>
      <c r="C16" s="215"/>
      <c r="D16" s="216"/>
      <c r="E16" s="217"/>
      <c r="F16" s="511"/>
      <c r="G16" s="225"/>
      <c r="H16" s="216"/>
      <c r="I16" s="225"/>
      <c r="J16" s="216"/>
      <c r="K16" s="225"/>
      <c r="L16" s="216"/>
      <c r="M16" s="218"/>
      <c r="N16" s="219"/>
      <c r="O16" s="220"/>
      <c r="P16" s="550"/>
      <c r="Q16" s="551"/>
      <c r="R16" s="543"/>
      <c r="S16">
        <f>'t1'!M16</f>
        <v>0</v>
      </c>
      <c r="T16"/>
    </row>
    <row r="17" spans="1:20" ht="12.75" customHeight="1">
      <c r="A17" s="19" t="str">
        <f>'t1'!A17</f>
        <v>CAPITANO DI CORVETTA  CON 3 ANNI NEL GRADO</v>
      </c>
      <c r="B17" s="284" t="str">
        <f>'t1'!B17</f>
        <v>0D0957</v>
      </c>
      <c r="C17" s="215"/>
      <c r="D17" s="216"/>
      <c r="E17" s="217"/>
      <c r="F17" s="511"/>
      <c r="G17" s="225"/>
      <c r="H17" s="216"/>
      <c r="I17" s="225"/>
      <c r="J17" s="216"/>
      <c r="K17" s="225"/>
      <c r="L17" s="216"/>
      <c r="M17" s="218"/>
      <c r="N17" s="219"/>
      <c r="O17" s="220"/>
      <c r="P17" s="550"/>
      <c r="Q17" s="551"/>
      <c r="R17" s="543"/>
      <c r="S17">
        <f>'t1'!M17</f>
        <v>0</v>
      </c>
      <c r="T17"/>
    </row>
    <row r="18" spans="1:20" ht="12.75" customHeight="1">
      <c r="A18" s="19" t="str">
        <f>'t1'!A18</f>
        <v>CAPITANO DI CORVETTA</v>
      </c>
      <c r="B18" s="284" t="str">
        <f>'t1'!B18</f>
        <v>019341</v>
      </c>
      <c r="C18" s="215"/>
      <c r="D18" s="216"/>
      <c r="E18" s="217"/>
      <c r="F18" s="511"/>
      <c r="G18" s="225"/>
      <c r="H18" s="216"/>
      <c r="I18" s="225"/>
      <c r="J18" s="216"/>
      <c r="K18" s="225"/>
      <c r="L18" s="216"/>
      <c r="M18" s="218"/>
      <c r="N18" s="219"/>
      <c r="O18" s="220"/>
      <c r="P18" s="550"/>
      <c r="Q18" s="551"/>
      <c r="R18" s="543"/>
      <c r="S18">
        <f>'t1'!M18</f>
        <v>0</v>
      </c>
      <c r="T18"/>
    </row>
    <row r="19" spans="1:20" ht="12.75" customHeight="1">
      <c r="A19" s="19" t="str">
        <f>'t1'!A19</f>
        <v>TENENTE DI VASCELLO + 10 ANNI</v>
      </c>
      <c r="B19" s="284" t="str">
        <f>'t1'!B19</f>
        <v>018958</v>
      </c>
      <c r="C19" s="215"/>
      <c r="D19" s="216"/>
      <c r="E19" s="217"/>
      <c r="F19" s="511"/>
      <c r="G19" s="225"/>
      <c r="H19" s="216"/>
      <c r="I19" s="225"/>
      <c r="J19" s="216"/>
      <c r="K19" s="225"/>
      <c r="L19" s="216"/>
      <c r="M19" s="218"/>
      <c r="N19" s="219"/>
      <c r="O19" s="220"/>
      <c r="P19" s="550"/>
      <c r="Q19" s="551"/>
      <c r="R19" s="543"/>
      <c r="S19">
        <f>'t1'!M19</f>
        <v>0</v>
      </c>
      <c r="T19"/>
    </row>
    <row r="20" spans="1:20" ht="12.75" customHeight="1">
      <c r="A20" s="19" t="str">
        <f>'t1'!A20</f>
        <v>TENENTE DI VASCELLO</v>
      </c>
      <c r="B20" s="284" t="str">
        <f>'t1'!B20</f>
        <v>018354</v>
      </c>
      <c r="C20" s="215"/>
      <c r="D20" s="216"/>
      <c r="E20" s="217"/>
      <c r="F20" s="511"/>
      <c r="G20" s="225"/>
      <c r="H20" s="216"/>
      <c r="I20" s="225"/>
      <c r="J20" s="216"/>
      <c r="K20" s="225"/>
      <c r="L20" s="216"/>
      <c r="M20" s="218"/>
      <c r="N20" s="219"/>
      <c r="O20" s="220"/>
      <c r="P20" s="550"/>
      <c r="Q20" s="551"/>
      <c r="R20" s="543"/>
      <c r="S20">
        <f>'t1'!M20</f>
        <v>0</v>
      </c>
      <c r="T20"/>
    </row>
    <row r="21" spans="1:20" ht="12.75" customHeight="1">
      <c r="A21" s="19" t="str">
        <f>'t1'!A21</f>
        <v>SOTTOTENENTE DI VASCELLO</v>
      </c>
      <c r="B21" s="284" t="str">
        <f>'t1'!B21</f>
        <v>018338</v>
      </c>
      <c r="C21" s="215"/>
      <c r="D21" s="216"/>
      <c r="E21" s="217"/>
      <c r="F21" s="511"/>
      <c r="G21" s="225"/>
      <c r="H21" s="216"/>
      <c r="I21" s="225"/>
      <c r="J21" s="216"/>
      <c r="K21" s="225"/>
      <c r="L21" s="216"/>
      <c r="M21" s="218"/>
      <c r="N21" s="219"/>
      <c r="O21" s="220"/>
      <c r="P21" s="550"/>
      <c r="Q21" s="551"/>
      <c r="R21" s="543"/>
      <c r="S21">
        <f>'t1'!M21</f>
        <v>0</v>
      </c>
      <c r="T21"/>
    </row>
    <row r="22" spans="1:20" ht="12.75" customHeight="1">
      <c r="A22" s="19" t="str">
        <f>'t1'!A22</f>
        <v>GUARDIAMARINA</v>
      </c>
      <c r="B22" s="284" t="str">
        <f>'t1'!B22</f>
        <v>017335</v>
      </c>
      <c r="C22" s="215"/>
      <c r="D22" s="216"/>
      <c r="E22" s="217"/>
      <c r="F22" s="511"/>
      <c r="G22" s="225"/>
      <c r="H22" s="216"/>
      <c r="I22" s="225"/>
      <c r="J22" s="216"/>
      <c r="K22" s="225"/>
      <c r="L22" s="216"/>
      <c r="M22" s="218"/>
      <c r="N22" s="219"/>
      <c r="O22" s="220"/>
      <c r="P22" s="550"/>
      <c r="Q22" s="551"/>
      <c r="R22" s="543"/>
      <c r="S22">
        <f>'t1'!M22</f>
        <v>0</v>
      </c>
      <c r="T22"/>
    </row>
    <row r="23" spans="1:20" ht="12.75" customHeight="1">
      <c r="A23" s="19" t="str">
        <f>'t1'!A23</f>
        <v>PRIMO LUOGOTENENTE</v>
      </c>
      <c r="B23" s="284" t="str">
        <f>'t1'!B23</f>
        <v>017938</v>
      </c>
      <c r="C23" s="215"/>
      <c r="D23" s="216"/>
      <c r="E23" s="217"/>
      <c r="F23" s="511"/>
      <c r="G23" s="225"/>
      <c r="H23" s="216"/>
      <c r="I23" s="225"/>
      <c r="J23" s="216"/>
      <c r="K23" s="225"/>
      <c r="L23" s="216"/>
      <c r="M23" s="218"/>
      <c r="N23" s="219"/>
      <c r="O23" s="220"/>
      <c r="P23" s="550"/>
      <c r="Q23" s="551"/>
      <c r="R23" s="543"/>
      <c r="S23">
        <f>'t1'!M23</f>
        <v>0</v>
      </c>
      <c r="T23"/>
    </row>
    <row r="24" spans="1:20" ht="12.75" customHeight="1">
      <c r="A24" s="19" t="str">
        <f>'t1'!A24</f>
        <v>LUOGOTENENTE</v>
      </c>
      <c r="B24" s="284" t="str">
        <f>'t1'!B24</f>
        <v>017830</v>
      </c>
      <c r="C24" s="215"/>
      <c r="D24" s="216"/>
      <c r="E24" s="217"/>
      <c r="F24" s="511"/>
      <c r="G24" s="225"/>
      <c r="H24" s="216"/>
      <c r="I24" s="225"/>
      <c r="J24" s="216"/>
      <c r="K24" s="225"/>
      <c r="L24" s="216"/>
      <c r="M24" s="218"/>
      <c r="N24" s="219"/>
      <c r="O24" s="220"/>
      <c r="P24" s="550"/>
      <c r="Q24" s="551"/>
      <c r="R24" s="543"/>
      <c r="S24">
        <f>'t1'!M24</f>
        <v>0</v>
      </c>
      <c r="T24"/>
    </row>
    <row r="25" spans="1:20" ht="12.75" customHeight="1">
      <c r="A25" s="19" t="str">
        <f>'t1'!A25</f>
        <v>PRIMO MARESCIALLO CON 8 ANNI NEL GRADO</v>
      </c>
      <c r="B25" s="284" t="str">
        <f>'t1'!B25</f>
        <v>017834</v>
      </c>
      <c r="C25" s="215"/>
      <c r="D25" s="216"/>
      <c r="E25" s="217"/>
      <c r="F25" s="511"/>
      <c r="G25" s="225"/>
      <c r="H25" s="216"/>
      <c r="I25" s="225"/>
      <c r="J25" s="216"/>
      <c r="K25" s="225"/>
      <c r="L25" s="216"/>
      <c r="M25" s="218"/>
      <c r="N25" s="219"/>
      <c r="O25" s="220"/>
      <c r="P25" s="550"/>
      <c r="Q25" s="551"/>
      <c r="R25" s="543"/>
      <c r="S25">
        <f>'t1'!M25</f>
        <v>0</v>
      </c>
      <c r="T25"/>
    </row>
    <row r="26" spans="1:20" ht="12.75" customHeight="1">
      <c r="A26" s="19" t="str">
        <f>'t1'!A26</f>
        <v>PRIMO MARESCIALLO</v>
      </c>
      <c r="B26" s="284" t="str">
        <f>'t1'!B26</f>
        <v>017556</v>
      </c>
      <c r="C26" s="215"/>
      <c r="D26" s="216"/>
      <c r="E26" s="217"/>
      <c r="F26" s="511"/>
      <c r="G26" s="225"/>
      <c r="H26" s="216"/>
      <c r="I26" s="225"/>
      <c r="J26" s="216"/>
      <c r="K26" s="225"/>
      <c r="L26" s="216"/>
      <c r="M26" s="218"/>
      <c r="N26" s="219"/>
      <c r="O26" s="220"/>
      <c r="P26" s="550"/>
      <c r="Q26" s="551"/>
      <c r="R26" s="543"/>
      <c r="S26">
        <f>'t1'!M26</f>
        <v>0</v>
      </c>
      <c r="T26"/>
    </row>
    <row r="27" spans="1:20" ht="12.75" customHeight="1">
      <c r="A27" s="19" t="str">
        <f>'t1'!A27</f>
        <v>CAPO DI I CLASSE CON 10 ANNI</v>
      </c>
      <c r="B27" s="284" t="str">
        <f>'t1'!B27</f>
        <v>016C10</v>
      </c>
      <c r="C27" s="215"/>
      <c r="D27" s="216"/>
      <c r="E27" s="217"/>
      <c r="F27" s="511"/>
      <c r="G27" s="225"/>
      <c r="H27" s="216"/>
      <c r="I27" s="225"/>
      <c r="J27" s="216"/>
      <c r="K27" s="225"/>
      <c r="L27" s="216"/>
      <c r="M27" s="218"/>
      <c r="N27" s="219"/>
      <c r="O27" s="220"/>
      <c r="P27" s="550"/>
      <c r="Q27" s="551"/>
      <c r="R27" s="543"/>
      <c r="S27">
        <f>'t1'!M27</f>
        <v>0</v>
      </c>
      <c r="T27"/>
    </row>
    <row r="28" spans="1:20" ht="12.75" customHeight="1">
      <c r="A28" s="19" t="str">
        <f>'t1'!A28</f>
        <v>CAPO DI I CLASSE</v>
      </c>
      <c r="B28" s="284" t="str">
        <f>'t1'!B28</f>
        <v>016332</v>
      </c>
      <c r="C28" s="215"/>
      <c r="D28" s="216"/>
      <c r="E28" s="217"/>
      <c r="F28" s="511"/>
      <c r="G28" s="225"/>
      <c r="H28" s="216"/>
      <c r="I28" s="225"/>
      <c r="J28" s="216"/>
      <c r="K28" s="225"/>
      <c r="L28" s="216"/>
      <c r="M28" s="218"/>
      <c r="N28" s="219"/>
      <c r="O28" s="220"/>
      <c r="P28" s="550"/>
      <c r="Q28" s="551"/>
      <c r="R28" s="543"/>
      <c r="S28">
        <f>'t1'!M28</f>
        <v>0</v>
      </c>
      <c r="T28"/>
    </row>
    <row r="29" spans="1:20" ht="12.75" customHeight="1">
      <c r="A29" s="19" t="str">
        <f>'t1'!A29</f>
        <v>CAPO DI II CLASSE</v>
      </c>
      <c r="B29" s="284" t="str">
        <f>'t1'!B29</f>
        <v>015347</v>
      </c>
      <c r="C29" s="215"/>
      <c r="D29" s="216"/>
      <c r="E29" s="217"/>
      <c r="F29" s="511"/>
      <c r="G29" s="225"/>
      <c r="H29" s="216"/>
      <c r="I29" s="225"/>
      <c r="J29" s="216"/>
      <c r="K29" s="225"/>
      <c r="L29" s="216"/>
      <c r="M29" s="218"/>
      <c r="N29" s="219"/>
      <c r="O29" s="220"/>
      <c r="P29" s="550"/>
      <c r="Q29" s="551"/>
      <c r="R29" s="543"/>
      <c r="S29">
        <f>'t1'!M29</f>
        <v>0</v>
      </c>
      <c r="T29"/>
    </row>
    <row r="30" spans="1:20" ht="12.75" customHeight="1">
      <c r="A30" s="19" t="str">
        <f>'t1'!A30</f>
        <v>CAPO DI III CLASSE</v>
      </c>
      <c r="B30" s="284" t="str">
        <f>'t1'!B30</f>
        <v>014333</v>
      </c>
      <c r="C30" s="215"/>
      <c r="D30" s="216"/>
      <c r="E30" s="217"/>
      <c r="F30" s="511"/>
      <c r="G30" s="225"/>
      <c r="H30" s="216"/>
      <c r="I30" s="225"/>
      <c r="J30" s="216"/>
      <c r="K30" s="225"/>
      <c r="L30" s="216"/>
      <c r="M30" s="218"/>
      <c r="N30" s="219"/>
      <c r="O30" s="220"/>
      <c r="P30" s="550"/>
      <c r="Q30" s="551"/>
      <c r="R30" s="543"/>
      <c r="S30">
        <f>'t1'!M30</f>
        <v>0</v>
      </c>
      <c r="T30"/>
    </row>
    <row r="31" spans="1:20" ht="12.75" customHeight="1">
      <c r="A31" s="19" t="str">
        <f>'t1'!A31</f>
        <v>SECONDO CAPO SCELTO QUALIFICA SPECIALE</v>
      </c>
      <c r="B31" s="284" t="str">
        <f>'t1'!B31</f>
        <v>015959</v>
      </c>
      <c r="C31" s="215"/>
      <c r="D31" s="216"/>
      <c r="E31" s="217"/>
      <c r="F31" s="511"/>
      <c r="G31" s="225"/>
      <c r="H31" s="216"/>
      <c r="I31" s="225"/>
      <c r="J31" s="216"/>
      <c r="K31" s="225"/>
      <c r="L31" s="216"/>
      <c r="M31" s="218"/>
      <c r="N31" s="219"/>
      <c r="O31" s="220"/>
      <c r="P31" s="550"/>
      <c r="Q31" s="551"/>
      <c r="R31" s="543"/>
      <c r="S31">
        <f>'t1'!M31</f>
        <v>0</v>
      </c>
      <c r="T31"/>
    </row>
    <row r="32" spans="1:20" ht="12.75" customHeight="1">
      <c r="A32" s="19" t="str">
        <f>'t1'!A32</f>
        <v>SECONDO CAPO SCELTO CON 4 ANNI NEL GRADO</v>
      </c>
      <c r="B32" s="284" t="str">
        <f>'t1'!B32</f>
        <v>013960</v>
      </c>
      <c r="C32" s="215"/>
      <c r="D32" s="216"/>
      <c r="E32" s="217"/>
      <c r="F32" s="511"/>
      <c r="G32" s="225"/>
      <c r="H32" s="216"/>
      <c r="I32" s="225"/>
      <c r="J32" s="216"/>
      <c r="K32" s="225"/>
      <c r="L32" s="216"/>
      <c r="M32" s="218"/>
      <c r="N32" s="219"/>
      <c r="O32" s="220"/>
      <c r="P32" s="550"/>
      <c r="Q32" s="551"/>
      <c r="R32" s="543"/>
      <c r="S32">
        <f>'t1'!M32</f>
        <v>0</v>
      </c>
      <c r="T32"/>
    </row>
    <row r="33" spans="1:20" ht="12.75" customHeight="1">
      <c r="A33" s="19" t="str">
        <f>'t1'!A33</f>
        <v>SECONDO CAPO SCELTO</v>
      </c>
      <c r="B33" s="284" t="str">
        <f>'t1'!B33</f>
        <v>015350</v>
      </c>
      <c r="C33" s="215"/>
      <c r="D33" s="216"/>
      <c r="E33" s="217"/>
      <c r="F33" s="511"/>
      <c r="G33" s="225"/>
      <c r="H33" s="216"/>
      <c r="I33" s="225"/>
      <c r="J33" s="216"/>
      <c r="K33" s="225"/>
      <c r="L33" s="216"/>
      <c r="M33" s="218"/>
      <c r="N33" s="219"/>
      <c r="O33" s="220"/>
      <c r="P33" s="550"/>
      <c r="Q33" s="551"/>
      <c r="R33" s="543"/>
      <c r="S33">
        <f>'t1'!M33</f>
        <v>0</v>
      </c>
      <c r="T33"/>
    </row>
    <row r="34" spans="1:20" ht="12.75" customHeight="1">
      <c r="A34" s="19" t="str">
        <f>'t1'!A34</f>
        <v>SECONDO CAPO</v>
      </c>
      <c r="B34" s="284" t="str">
        <f>'t1'!B34</f>
        <v>014349</v>
      </c>
      <c r="C34" s="215"/>
      <c r="D34" s="216"/>
      <c r="E34" s="217"/>
      <c r="F34" s="511"/>
      <c r="G34" s="225"/>
      <c r="H34" s="216"/>
      <c r="I34" s="225"/>
      <c r="J34" s="216"/>
      <c r="K34" s="225"/>
      <c r="L34" s="216"/>
      <c r="M34" s="218"/>
      <c r="N34" s="219"/>
      <c r="O34" s="220"/>
      <c r="P34" s="550"/>
      <c r="Q34" s="551"/>
      <c r="R34" s="543"/>
      <c r="S34">
        <f>'t1'!M34</f>
        <v>0</v>
      </c>
      <c r="T34"/>
    </row>
    <row r="35" spans="1:20" ht="12.75" customHeight="1">
      <c r="A35" s="19" t="str">
        <f>'t1'!A35</f>
        <v>SERGENTE</v>
      </c>
      <c r="B35" s="284" t="str">
        <f>'t1'!B35</f>
        <v>014308</v>
      </c>
      <c r="C35" s="215"/>
      <c r="D35" s="216"/>
      <c r="E35" s="217"/>
      <c r="F35" s="511"/>
      <c r="G35" s="225"/>
      <c r="H35" s="216"/>
      <c r="I35" s="225"/>
      <c r="J35" s="216"/>
      <c r="K35" s="225"/>
      <c r="L35" s="216"/>
      <c r="M35" s="218"/>
      <c r="N35" s="219"/>
      <c r="O35" s="220"/>
      <c r="P35" s="550"/>
      <c r="Q35" s="551"/>
      <c r="R35" s="543"/>
      <c r="S35">
        <f>'t1'!M35</f>
        <v>0</v>
      </c>
      <c r="T35"/>
    </row>
    <row r="36" spans="1:20" ht="12.75" customHeight="1">
      <c r="A36" s="19" t="str">
        <f>'t1'!A36</f>
        <v>SOTTOCAPO DI 1^ CLASSE SCELTO QUALIFICA SPECIALE</v>
      </c>
      <c r="B36" s="284" t="str">
        <f>'t1'!B36</f>
        <v>013961</v>
      </c>
      <c r="C36" s="215"/>
      <c r="D36" s="216"/>
      <c r="E36" s="217"/>
      <c r="F36" s="511"/>
      <c r="G36" s="225"/>
      <c r="H36" s="216"/>
      <c r="I36" s="225"/>
      <c r="J36" s="216"/>
      <c r="K36" s="225"/>
      <c r="L36" s="216"/>
      <c r="M36" s="218"/>
      <c r="N36" s="219"/>
      <c r="O36" s="220"/>
      <c r="P36" s="550"/>
      <c r="Q36" s="551"/>
      <c r="R36" s="543"/>
      <c r="S36">
        <f>'t1'!M36</f>
        <v>0</v>
      </c>
      <c r="T36"/>
    </row>
    <row r="37" spans="1:20" ht="12.75" customHeight="1">
      <c r="A37" s="19" t="str">
        <f>'t1'!A37</f>
        <v>SOTTOCAPO DI 1^ CLASSE SCELTO CON 5 ANNI NEL GRADO</v>
      </c>
      <c r="B37" s="284" t="str">
        <f>'t1'!B37</f>
        <v>013962</v>
      </c>
      <c r="C37" s="215"/>
      <c r="D37" s="216"/>
      <c r="E37" s="217"/>
      <c r="F37" s="511"/>
      <c r="G37" s="225"/>
      <c r="H37" s="216"/>
      <c r="I37" s="225"/>
      <c r="J37" s="216"/>
      <c r="K37" s="225"/>
      <c r="L37" s="216"/>
      <c r="M37" s="218"/>
      <c r="N37" s="219"/>
      <c r="O37" s="220"/>
      <c r="P37" s="550"/>
      <c r="Q37" s="551"/>
      <c r="R37" s="543"/>
      <c r="S37">
        <f>'t1'!M37</f>
        <v>0</v>
      </c>
      <c r="T37"/>
    </row>
    <row r="38" spans="1:20" ht="12.75" customHeight="1">
      <c r="A38" s="19" t="str">
        <f>'t1'!A38</f>
        <v>SOTTOCAPO DI I CLASSE SCELTO</v>
      </c>
      <c r="B38" s="284" t="str">
        <f>'t1'!B38</f>
        <v>013337</v>
      </c>
      <c r="C38" s="215"/>
      <c r="D38" s="216"/>
      <c r="E38" s="217"/>
      <c r="F38" s="511"/>
      <c r="G38" s="225"/>
      <c r="H38" s="216"/>
      <c r="I38" s="225"/>
      <c r="J38" s="216"/>
      <c r="K38" s="225"/>
      <c r="L38" s="216"/>
      <c r="M38" s="218"/>
      <c r="N38" s="219"/>
      <c r="O38" s="220"/>
      <c r="P38" s="550"/>
      <c r="Q38" s="551"/>
      <c r="R38" s="543"/>
      <c r="S38">
        <f>'t1'!M38</f>
        <v>0</v>
      </c>
      <c r="T38"/>
    </row>
    <row r="39" spans="1:20" ht="12.75" customHeight="1">
      <c r="A39" s="19" t="str">
        <f>'t1'!A39</f>
        <v>SOTTOCAPO DI I CLASSE</v>
      </c>
      <c r="B39" s="284" t="str">
        <f>'t1'!B39</f>
        <v>013351</v>
      </c>
      <c r="C39" s="215"/>
      <c r="D39" s="216"/>
      <c r="E39" s="217"/>
      <c r="F39" s="511"/>
      <c r="G39" s="225"/>
      <c r="H39" s="216"/>
      <c r="I39" s="225"/>
      <c r="J39" s="216"/>
      <c r="K39" s="225"/>
      <c r="L39" s="216"/>
      <c r="M39" s="218"/>
      <c r="N39" s="219"/>
      <c r="O39" s="220"/>
      <c r="P39" s="550"/>
      <c r="Q39" s="551"/>
      <c r="R39" s="543"/>
      <c r="S39">
        <f>'t1'!M39</f>
        <v>0</v>
      </c>
      <c r="T39"/>
    </row>
    <row r="40" spans="1:20" ht="12.75" customHeight="1">
      <c r="A40" s="19" t="str">
        <f>'t1'!A40</f>
        <v>SOTTOCAPO DI II CLASSE</v>
      </c>
      <c r="B40" s="284" t="str">
        <f>'t1'!B40</f>
        <v>013352</v>
      </c>
      <c r="C40" s="215"/>
      <c r="D40" s="216"/>
      <c r="E40" s="217"/>
      <c r="F40" s="511"/>
      <c r="G40" s="225"/>
      <c r="H40" s="216"/>
      <c r="I40" s="225"/>
      <c r="J40" s="216"/>
      <c r="K40" s="225"/>
      <c r="L40" s="216"/>
      <c r="M40" s="218"/>
      <c r="N40" s="219"/>
      <c r="O40" s="220"/>
      <c r="P40" s="550"/>
      <c r="Q40" s="551"/>
      <c r="R40" s="543"/>
      <c r="S40">
        <f>'t1'!M40</f>
        <v>0</v>
      </c>
      <c r="T40"/>
    </row>
    <row r="41" spans="1:20" ht="12.75" customHeight="1">
      <c r="A41" s="19" t="str">
        <f>'t1'!A41</f>
        <v>SOTTOCAPO DI III CLASSE</v>
      </c>
      <c r="B41" s="284" t="str">
        <f>'t1'!B41</f>
        <v>013353</v>
      </c>
      <c r="C41" s="215"/>
      <c r="D41" s="216"/>
      <c r="E41" s="217"/>
      <c r="F41" s="511"/>
      <c r="G41" s="225"/>
      <c r="H41" s="216"/>
      <c r="I41" s="225"/>
      <c r="J41" s="216"/>
      <c r="K41" s="225"/>
      <c r="L41" s="216"/>
      <c r="M41" s="218"/>
      <c r="N41" s="219"/>
      <c r="O41" s="220"/>
      <c r="P41" s="550"/>
      <c r="Q41" s="551"/>
      <c r="R41" s="543"/>
      <c r="S41">
        <f>'t1'!M41</f>
        <v>0</v>
      </c>
      <c r="T41"/>
    </row>
    <row r="42" spans="1:20" ht="12.75" customHeight="1">
      <c r="A42" s="19" t="str">
        <f>'t1'!A42</f>
        <v>SOTTOCAPO  III CLASSE (VFP4 FERMA BIENNALE)</v>
      </c>
      <c r="B42" s="284" t="str">
        <f>'t1'!B42</f>
        <v>013963</v>
      </c>
      <c r="C42" s="215"/>
      <c r="D42" s="216"/>
      <c r="E42" s="217"/>
      <c r="F42" s="511"/>
      <c r="G42" s="225"/>
      <c r="H42" s="216"/>
      <c r="I42" s="225"/>
      <c r="J42" s="216"/>
      <c r="K42" s="225"/>
      <c r="L42" s="216"/>
      <c r="M42" s="218"/>
      <c r="N42" s="219"/>
      <c r="O42" s="220"/>
      <c r="P42" s="550"/>
      <c r="Q42" s="551"/>
      <c r="R42" s="543"/>
      <c r="S42">
        <f>'t1'!M42</f>
        <v>0</v>
      </c>
      <c r="T42"/>
    </row>
    <row r="43" spans="1:20" ht="12.75" customHeight="1">
      <c r="A43" s="19" t="str">
        <f>'t1'!A43</f>
        <v>VOLONTARI IN FERMA PREFISSATA QUADRIENNALE</v>
      </c>
      <c r="B43" s="284" t="str">
        <f>'t1'!B43</f>
        <v>000FP4</v>
      </c>
      <c r="C43" s="215"/>
      <c r="D43" s="216"/>
      <c r="E43" s="217"/>
      <c r="F43" s="511"/>
      <c r="G43" s="225"/>
      <c r="H43" s="216"/>
      <c r="I43" s="225"/>
      <c r="J43" s="216"/>
      <c r="K43" s="225"/>
      <c r="L43" s="216"/>
      <c r="M43" s="218"/>
      <c r="N43" s="219"/>
      <c r="O43" s="220"/>
      <c r="P43" s="550"/>
      <c r="Q43" s="551"/>
      <c r="R43" s="543"/>
      <c r="S43">
        <f>'t1'!M43</f>
        <v>0</v>
      </c>
      <c r="T43"/>
    </row>
    <row r="44" spans="1:20" ht="12.75" customHeight="1">
      <c r="A44" s="19" t="str">
        <f>'t1'!A44</f>
        <v>VOLONTARI IN FERMA PREFISSATA DI 1 ANNO</v>
      </c>
      <c r="B44" s="284" t="str">
        <f>'t1'!B44</f>
        <v>000FP1</v>
      </c>
      <c r="C44" s="215"/>
      <c r="D44" s="216"/>
      <c r="E44" s="217"/>
      <c r="F44" s="511"/>
      <c r="G44" s="225"/>
      <c r="H44" s="216"/>
      <c r="I44" s="225"/>
      <c r="J44" s="216"/>
      <c r="K44" s="225"/>
      <c r="L44" s="216"/>
      <c r="M44" s="218"/>
      <c r="N44" s="219"/>
      <c r="O44" s="220"/>
      <c r="P44" s="550"/>
      <c r="Q44" s="551"/>
      <c r="R44" s="543"/>
      <c r="S44">
        <f>'t1'!M44</f>
        <v>0</v>
      </c>
      <c r="T44"/>
    </row>
    <row r="45" spans="1:20" ht="12.75" customHeight="1">
      <c r="A45" s="19" t="str">
        <f>'t1'!A45</f>
        <v>VOLONTARI IN FERMA PREFISSATA DI 1 ANNO RAFFERMATI</v>
      </c>
      <c r="B45" s="284" t="str">
        <f>'t1'!B45</f>
        <v>000FR1</v>
      </c>
      <c r="C45" s="215"/>
      <c r="D45" s="216"/>
      <c r="E45" s="217"/>
      <c r="F45" s="511"/>
      <c r="G45" s="225"/>
      <c r="H45" s="216"/>
      <c r="I45" s="225"/>
      <c r="J45" s="216"/>
      <c r="K45" s="225"/>
      <c r="L45" s="216"/>
      <c r="M45" s="218"/>
      <c r="N45" s="219"/>
      <c r="O45" s="220"/>
      <c r="P45" s="550"/>
      <c r="Q45" s="551"/>
      <c r="R45" s="543"/>
      <c r="S45">
        <f>'t1'!M45</f>
        <v>0</v>
      </c>
      <c r="T45"/>
    </row>
    <row r="46" spans="1:20" ht="12.75" customHeight="1">
      <c r="A46" s="19" t="str">
        <f>'t1'!A46</f>
        <v>U.F.P. SOTTOTENENTE DI VASCELLO</v>
      </c>
      <c r="B46" s="284" t="str">
        <f>'t1'!B46</f>
        <v>017832</v>
      </c>
      <c r="C46" s="215"/>
      <c r="D46" s="216"/>
      <c r="E46" s="217"/>
      <c r="F46" s="511"/>
      <c r="G46" s="225"/>
      <c r="H46" s="216"/>
      <c r="I46" s="225"/>
      <c r="J46" s="216"/>
      <c r="K46" s="225"/>
      <c r="L46" s="216"/>
      <c r="M46" s="218"/>
      <c r="N46" s="219"/>
      <c r="O46" s="220"/>
      <c r="P46" s="550"/>
      <c r="Q46" s="551"/>
      <c r="R46" s="543"/>
      <c r="S46">
        <f>'t1'!M46</f>
        <v>0</v>
      </c>
      <c r="T46"/>
    </row>
    <row r="47" spans="1:20" ht="12.75" customHeight="1">
      <c r="A47" s="19" t="str">
        <f>'t1'!A47</f>
        <v>U.F.P.  GUARDIAMARINA</v>
      </c>
      <c r="B47" s="284" t="str">
        <f>'t1'!B47</f>
        <v>014833</v>
      </c>
      <c r="C47" s="215"/>
      <c r="D47" s="216"/>
      <c r="E47" s="217"/>
      <c r="F47" s="511"/>
      <c r="G47" s="225"/>
      <c r="H47" s="216"/>
      <c r="I47" s="225"/>
      <c r="J47" s="216"/>
      <c r="K47" s="225"/>
      <c r="L47" s="216"/>
      <c r="M47" s="218"/>
      <c r="N47" s="219"/>
      <c r="O47" s="220"/>
      <c r="P47" s="550"/>
      <c r="Q47" s="551"/>
      <c r="R47" s="543"/>
      <c r="S47">
        <f>'t1'!M47</f>
        <v>0</v>
      </c>
      <c r="T47"/>
    </row>
    <row r="48" spans="1:20" ht="12.75" customHeight="1">
      <c r="A48" s="19" t="str">
        <f>'t1'!A48</f>
        <v>ALLIEVI</v>
      </c>
      <c r="B48" s="284" t="str">
        <f>'t1'!B48</f>
        <v>000180</v>
      </c>
      <c r="C48" s="215"/>
      <c r="D48" s="216"/>
      <c r="E48" s="217"/>
      <c r="F48" s="511"/>
      <c r="G48" s="225"/>
      <c r="H48" s="216"/>
      <c r="I48" s="225"/>
      <c r="J48" s="216"/>
      <c r="K48" s="225"/>
      <c r="L48" s="216"/>
      <c r="M48" s="218"/>
      <c r="N48" s="219"/>
      <c r="O48" s="220"/>
      <c r="P48" s="550"/>
      <c r="Q48" s="551"/>
      <c r="R48" s="543"/>
      <c r="S48">
        <f>'t1'!M48</f>
        <v>0</v>
      </c>
      <c r="T48"/>
    </row>
    <row r="49" spans="1:20" ht="12.75" customHeight="1" thickBot="1">
      <c r="A49" s="19" t="str">
        <f>'t1'!A49</f>
        <v>ALLIEVI SCUOLE MILITARI</v>
      </c>
      <c r="B49" s="284" t="str">
        <f>'t1'!B49</f>
        <v>000SCM</v>
      </c>
      <c r="C49" s="215"/>
      <c r="D49" s="216"/>
      <c r="E49" s="217"/>
      <c r="F49" s="511"/>
      <c r="G49" s="225"/>
      <c r="H49" s="216"/>
      <c r="I49" s="225"/>
      <c r="J49" s="216"/>
      <c r="K49" s="225"/>
      <c r="L49" s="216"/>
      <c r="M49" s="218"/>
      <c r="N49" s="219"/>
      <c r="O49" s="220"/>
      <c r="P49" s="550"/>
      <c r="Q49" s="551"/>
      <c r="R49" s="543"/>
      <c r="S49">
        <f>'t1'!M49</f>
        <v>0</v>
      </c>
      <c r="T49"/>
    </row>
    <row r="50" spans="1:20" ht="15.75" customHeight="1" thickBot="1" thickTop="1">
      <c r="A50" s="95" t="s">
        <v>59</v>
      </c>
      <c r="B50" s="155"/>
      <c r="C50" s="428">
        <f aca="true" t="shared" si="0" ref="C50:R50">SUM(C6:C49)</f>
        <v>0</v>
      </c>
      <c r="D50" s="429">
        <f t="shared" si="0"/>
        <v>0</v>
      </c>
      <c r="E50" s="430">
        <f t="shared" si="0"/>
        <v>0</v>
      </c>
      <c r="F50" s="512">
        <f t="shared" si="0"/>
        <v>0</v>
      </c>
      <c r="G50" s="430">
        <f t="shared" si="0"/>
        <v>0</v>
      </c>
      <c r="H50" s="510">
        <f t="shared" si="0"/>
        <v>0</v>
      </c>
      <c r="I50" s="430">
        <f t="shared" si="0"/>
        <v>0</v>
      </c>
      <c r="J50" s="510">
        <f t="shared" si="0"/>
        <v>0</v>
      </c>
      <c r="K50" s="430">
        <f t="shared" si="0"/>
        <v>0</v>
      </c>
      <c r="L50" s="510">
        <f t="shared" si="0"/>
        <v>0</v>
      </c>
      <c r="M50" s="428">
        <f t="shared" si="0"/>
        <v>0</v>
      </c>
      <c r="N50" s="429">
        <f t="shared" si="0"/>
        <v>0</v>
      </c>
      <c r="O50" s="430">
        <f t="shared" si="0"/>
        <v>0</v>
      </c>
      <c r="P50" s="429">
        <f t="shared" si="0"/>
        <v>0</v>
      </c>
      <c r="Q50" s="552">
        <f t="shared" si="0"/>
        <v>0</v>
      </c>
      <c r="R50" s="526">
        <f t="shared" si="0"/>
        <v>0</v>
      </c>
      <c r="S50"/>
      <c r="T50"/>
    </row>
    <row r="51" spans="1:16" ht="9.75">
      <c r="A51" s="21"/>
      <c r="B51" s="156"/>
      <c r="C51" s="5"/>
      <c r="D51" s="5"/>
      <c r="E51" s="5"/>
      <c r="F51" s="5"/>
      <c r="G51" s="5"/>
      <c r="H51" s="5"/>
      <c r="I51" s="5"/>
      <c r="J51" s="5"/>
      <c r="K51" s="5"/>
      <c r="L51" s="5"/>
      <c r="M51" s="5"/>
      <c r="N51" s="5"/>
      <c r="O51" s="5"/>
      <c r="P51" s="5"/>
    </row>
    <row r="52" spans="1:2" ht="9.75">
      <c r="A52" s="21" t="s">
        <v>219</v>
      </c>
      <c r="B52" s="157"/>
    </row>
    <row r="53" ht="9.75">
      <c r="A53" s="76" t="s">
        <v>121</v>
      </c>
    </row>
  </sheetData>
  <sheetProtection password="EA98" sheet="1" formatColumns="0" selectLockedCells="1"/>
  <mergeCells count="7">
    <mergeCell ref="A1:N1"/>
    <mergeCell ref="F2:P2"/>
    <mergeCell ref="E4:F4"/>
    <mergeCell ref="G4:H4"/>
    <mergeCell ref="M3:R3"/>
    <mergeCell ref="I4:J4"/>
    <mergeCell ref="K4:L4"/>
  </mergeCells>
  <conditionalFormatting sqref="A6:L49">
    <cfRule type="expression" priority="1" dxfId="6"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4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57" t="str">
        <f>'t1'!A1</f>
        <v>CAPITANERIE DI PORTO - anno 2018</v>
      </c>
      <c r="B1" s="957"/>
      <c r="C1" s="957"/>
      <c r="D1" s="957"/>
      <c r="E1" s="957"/>
      <c r="F1" s="957"/>
      <c r="G1" s="957"/>
      <c r="H1" s="957"/>
      <c r="I1" s="957"/>
      <c r="K1"/>
    </row>
    <row r="2" spans="4:11" s="5" customFormat="1" ht="12.75" customHeight="1">
      <c r="D2" s="1040"/>
      <c r="E2" s="1040"/>
      <c r="F2" s="1040"/>
      <c r="G2" s="1040"/>
      <c r="H2" s="553"/>
      <c r="I2" s="3"/>
      <c r="K2"/>
    </row>
    <row r="3" spans="1:9" s="5" customFormat="1" ht="43.5" customHeight="1">
      <c r="A3" s="1091" t="s">
        <v>592</v>
      </c>
      <c r="B3" s="1091"/>
      <c r="C3" s="1091"/>
      <c r="D3" s="1091"/>
      <c r="E3" s="1091"/>
      <c r="F3" s="1091"/>
      <c r="G3" s="1091"/>
      <c r="H3" s="1091"/>
      <c r="I3" s="1091"/>
    </row>
    <row r="4" spans="1:9" ht="60.75">
      <c r="A4" s="554" t="s">
        <v>210</v>
      </c>
      <c r="B4" s="555" t="s">
        <v>172</v>
      </c>
      <c r="C4" s="557" t="s">
        <v>37</v>
      </c>
      <c r="D4" s="557" t="s">
        <v>593</v>
      </c>
      <c r="E4" s="557" t="s">
        <v>594</v>
      </c>
      <c r="F4" s="557" t="s">
        <v>39</v>
      </c>
      <c r="G4" s="557" t="s">
        <v>595</v>
      </c>
      <c r="H4" s="557" t="s">
        <v>389</v>
      </c>
      <c r="I4" s="557" t="s">
        <v>374</v>
      </c>
    </row>
    <row r="5" spans="1:9" s="187" customFormat="1" ht="40.5" hidden="1">
      <c r="A5" s="168"/>
      <c r="B5" s="181"/>
      <c r="C5" s="181" t="s">
        <v>174</v>
      </c>
      <c r="D5" s="185"/>
      <c r="E5" s="185"/>
      <c r="F5" s="185" t="s">
        <v>176</v>
      </c>
      <c r="G5" s="185"/>
      <c r="H5" s="600" t="s">
        <v>596</v>
      </c>
      <c r="I5" s="602"/>
    </row>
    <row r="6" spans="1:9" s="109" customFormat="1" ht="12.75">
      <c r="A6" s="125" t="str">
        <f>'t1'!A6</f>
        <v>AMMIRAGLIO ISPETTORE CAPO</v>
      </c>
      <c r="B6" s="316" t="str">
        <f>'t1'!B6</f>
        <v>0D0330</v>
      </c>
      <c r="C6" s="873">
        <f>'t11'!U8+'t11'!V8</f>
        <v>0</v>
      </c>
      <c r="D6" s="873">
        <f>(C6-'t11'!Q8-'t11'!R8-'t11'!S8-'t11'!T8)</f>
        <v>0</v>
      </c>
      <c r="E6" s="879">
        <f>'t12'!C6/12</f>
        <v>0</v>
      </c>
      <c r="F6" s="873">
        <f>'t3'!M6+'t3'!N6+'t3'!O6+'t3'!P6+'t3'!Q6+'t3'!R6</f>
        <v>0</v>
      </c>
      <c r="G6" s="363" t="str">
        <f aca="true" t="shared" si="0" ref="G6:G47">IF(H6="OK","OK","ERRORE")</f>
        <v>OK</v>
      </c>
      <c r="H6" s="363" t="str">
        <f aca="true" t="shared" si="1" ref="H6:H47">IF(((E6+F6)*273)&lt;(D6),"KO","OK")</f>
        <v>OK</v>
      </c>
      <c r="I6" s="603">
        <f>IF(H6="KO",($H$5&amp;(('t12'!C6/12*273)+(('t3'!M6+'t3'!N6+'t3'!O6+'t3'!P6+'t3'!Q6+'t3'!R6)*273))&amp;")"),"")</f>
      </c>
    </row>
    <row r="7" spans="1:9" ht="12.75">
      <c r="A7" s="125" t="str">
        <f>'t1'!A7</f>
        <v>AMMIRAGLIO ISPETTORE</v>
      </c>
      <c r="B7" s="316" t="str">
        <f>'t1'!B7</f>
        <v>0D0329</v>
      </c>
      <c r="C7" s="873">
        <f>'t11'!U9+'t11'!V9</f>
        <v>0</v>
      </c>
      <c r="D7" s="873">
        <f>(C7-'t11'!Q9-'t11'!R9-'t11'!S9-'t11'!T9)</f>
        <v>0</v>
      </c>
      <c r="E7" s="879">
        <f>'t12'!C7/12</f>
        <v>0</v>
      </c>
      <c r="F7" s="873">
        <f>'t3'!M7+'t3'!N7+'t3'!O7+'t3'!P7+'t3'!Q7+'t3'!R7</f>
        <v>0</v>
      </c>
      <c r="G7" s="363" t="str">
        <f t="shared" si="0"/>
        <v>OK</v>
      </c>
      <c r="H7" s="363" t="str">
        <f t="shared" si="1"/>
        <v>OK</v>
      </c>
      <c r="I7" s="603">
        <f>IF(H7="KO",($H$5&amp;(('t12'!C7/12*273)+(('t3'!M7+'t3'!N7+'t3'!O7+'t3'!P7+'t3'!Q7+'t3'!R7)*273))&amp;")"),"")</f>
      </c>
    </row>
    <row r="8" spans="1:9" ht="12.75">
      <c r="A8" s="125" t="str">
        <f>'t1'!A8</f>
        <v>CONTRAMMIRAGLIO</v>
      </c>
      <c r="B8" s="316" t="str">
        <f>'t1'!B8</f>
        <v>0D0334</v>
      </c>
      <c r="C8" s="873">
        <f>'t11'!U10+'t11'!V10</f>
        <v>0</v>
      </c>
      <c r="D8" s="873">
        <f>(C8-'t11'!Q10-'t11'!R10-'t11'!S10-'t11'!T10)</f>
        <v>0</v>
      </c>
      <c r="E8" s="879">
        <f>'t12'!C8/12</f>
        <v>0</v>
      </c>
      <c r="F8" s="873">
        <f>'t3'!M8+'t3'!N8+'t3'!O8+'t3'!P8+'t3'!Q8+'t3'!R8</f>
        <v>0</v>
      </c>
      <c r="G8" s="363" t="str">
        <f t="shared" si="0"/>
        <v>OK</v>
      </c>
      <c r="H8" s="363" t="str">
        <f t="shared" si="1"/>
        <v>OK</v>
      </c>
      <c r="I8" s="603">
        <f>IF(H8="KO",($H$5&amp;(('t12'!C8/12*273)+(('t3'!M8+'t3'!N8+'t3'!O8+'t3'!P8+'t3'!Q8+'t3'!R8)*273))&amp;")"),"")</f>
      </c>
    </row>
    <row r="9" spans="1:9" ht="12.75">
      <c r="A9" s="125" t="str">
        <f>'t1'!A9</f>
        <v>CAPITANO DI VASCELLO + 23 ANNI</v>
      </c>
      <c r="B9" s="316" t="str">
        <f>'t1'!B9</f>
        <v>0D0562</v>
      </c>
      <c r="C9" s="873">
        <f>'t11'!U11+'t11'!V11</f>
        <v>0</v>
      </c>
      <c r="D9" s="873">
        <f>(C9-'t11'!Q11-'t11'!R11-'t11'!S11-'t11'!T11)</f>
        <v>0</v>
      </c>
      <c r="E9" s="879">
        <f>'t12'!C9/12</f>
        <v>0</v>
      </c>
      <c r="F9" s="873">
        <f>'t3'!M9+'t3'!N9+'t3'!O9+'t3'!P9+'t3'!Q9+'t3'!R9</f>
        <v>0</v>
      </c>
      <c r="G9" s="363" t="str">
        <f t="shared" si="0"/>
        <v>OK</v>
      </c>
      <c r="H9" s="363" t="str">
        <f t="shared" si="1"/>
        <v>OK</v>
      </c>
      <c r="I9" s="603">
        <f>IF(H9="KO",($H$5&amp;(('t12'!C9/12*273)+(('t3'!M9+'t3'!N9+'t3'!O9+'t3'!P9+'t3'!Q9+'t3'!R9)*273))&amp;")"),"")</f>
      </c>
    </row>
    <row r="10" spans="1:9" ht="12.75">
      <c r="A10" s="125" t="str">
        <f>'t1'!A10</f>
        <v>CAPITANO DI VASCELLO</v>
      </c>
      <c r="B10" s="316" t="str">
        <f>'t1'!B10</f>
        <v>0D0345</v>
      </c>
      <c r="C10" s="873">
        <f>'t11'!U12+'t11'!V12</f>
        <v>0</v>
      </c>
      <c r="D10" s="873">
        <f>(C10-'t11'!Q12-'t11'!R12-'t11'!S12-'t11'!T12)</f>
        <v>0</v>
      </c>
      <c r="E10" s="879">
        <f>'t12'!C10/12</f>
        <v>0</v>
      </c>
      <c r="F10" s="873">
        <f>'t3'!M10+'t3'!N10+'t3'!O10+'t3'!P10+'t3'!Q10+'t3'!R10</f>
        <v>0</v>
      </c>
      <c r="G10" s="363" t="str">
        <f t="shared" si="0"/>
        <v>OK</v>
      </c>
      <c r="H10" s="363" t="str">
        <f t="shared" si="1"/>
        <v>OK</v>
      </c>
      <c r="I10" s="603">
        <f>IF(H10="KO",($H$5&amp;(('t12'!C10/12*273)+(('t3'!M10+'t3'!N10+'t3'!O10+'t3'!P10+'t3'!Q10+'t3'!R10)*273))&amp;")"),"")</f>
      </c>
    </row>
    <row r="11" spans="1:9" ht="12.75">
      <c r="A11" s="125" t="str">
        <f>'t1'!A11</f>
        <v>CAPITANO DI FREGATA + 23 ANNI</v>
      </c>
      <c r="B11" s="316" t="str">
        <f>'t1'!B11</f>
        <v>0D0563</v>
      </c>
      <c r="C11" s="873">
        <f>'t11'!U13+'t11'!V13</f>
        <v>0</v>
      </c>
      <c r="D11" s="873">
        <f>(C11-'t11'!Q13-'t11'!R13-'t11'!S13-'t11'!T13)</f>
        <v>0</v>
      </c>
      <c r="E11" s="879">
        <f>'t12'!C11/12</f>
        <v>0</v>
      </c>
      <c r="F11" s="873">
        <f>'t3'!M11+'t3'!N11+'t3'!O11+'t3'!P11+'t3'!Q11+'t3'!R11</f>
        <v>0</v>
      </c>
      <c r="G11" s="363" t="str">
        <f t="shared" si="0"/>
        <v>OK</v>
      </c>
      <c r="H11" s="363" t="str">
        <f t="shared" si="1"/>
        <v>OK</v>
      </c>
      <c r="I11" s="603">
        <f>IF(H11="KO",($H$5&amp;(('t12'!C11/12*273)+(('t3'!M11+'t3'!N11+'t3'!O11+'t3'!P11+'t3'!Q11+'t3'!R11)*273))&amp;")"),"")</f>
      </c>
    </row>
    <row r="12" spans="1:9" ht="12.75">
      <c r="A12" s="125" t="str">
        <f>'t1'!A12</f>
        <v>CAPITANO DI FREGATA + 18 ANNI</v>
      </c>
      <c r="B12" s="316" t="str">
        <f>'t1'!B12</f>
        <v>0D0956</v>
      </c>
      <c r="C12" s="873">
        <f>'t11'!U14+'t11'!V14</f>
        <v>0</v>
      </c>
      <c r="D12" s="873">
        <f>(C12-'t11'!Q14-'t11'!R14-'t11'!S14-'t11'!T14)</f>
        <v>0</v>
      </c>
      <c r="E12" s="879">
        <f>'t12'!C12/12</f>
        <v>0</v>
      </c>
      <c r="F12" s="873">
        <f>'t3'!M12+'t3'!N12+'t3'!O12+'t3'!P12+'t3'!Q12+'t3'!R12</f>
        <v>0</v>
      </c>
      <c r="G12" s="363" t="str">
        <f t="shared" si="0"/>
        <v>OK</v>
      </c>
      <c r="H12" s="363" t="str">
        <f t="shared" si="1"/>
        <v>OK</v>
      </c>
      <c r="I12" s="603">
        <f>IF(H12="KO",($H$5&amp;(('t12'!C12/12*273)+(('t3'!M12+'t3'!N12+'t3'!O12+'t3'!P12+'t3'!Q12+'t3'!R12)*273))&amp;")"),"")</f>
      </c>
    </row>
    <row r="13" spans="1:9" ht="12.75">
      <c r="A13" s="125" t="str">
        <f>'t1'!A13</f>
        <v>CAPITANO DI FREGATA + 13 ANNI</v>
      </c>
      <c r="B13" s="316" t="str">
        <f>'t1'!B13</f>
        <v>0D0564</v>
      </c>
      <c r="C13" s="873">
        <f>'t11'!U15+'t11'!V15</f>
        <v>0</v>
      </c>
      <c r="D13" s="873">
        <f>(C13-'t11'!Q15-'t11'!R15-'t11'!S15-'t11'!T15)</f>
        <v>0</v>
      </c>
      <c r="E13" s="879">
        <f>'t12'!C13/12</f>
        <v>0</v>
      </c>
      <c r="F13" s="873">
        <f>'t3'!M13+'t3'!N13+'t3'!O13+'t3'!P13+'t3'!Q13+'t3'!R13</f>
        <v>0</v>
      </c>
      <c r="G13" s="363" t="str">
        <f t="shared" si="0"/>
        <v>OK</v>
      </c>
      <c r="H13" s="363" t="str">
        <f t="shared" si="1"/>
        <v>OK</v>
      </c>
      <c r="I13" s="603">
        <f>IF(H13="KO",($H$5&amp;(('t12'!C13/12*273)+(('t3'!M13+'t3'!N13+'t3'!O13+'t3'!P13+'t3'!Q13+'t3'!R13)*273))&amp;")"),"")</f>
      </c>
    </row>
    <row r="14" spans="1:9" ht="12.75">
      <c r="A14" s="125" t="str">
        <f>'t1'!A14</f>
        <v>CAPITANO DI CORVETTA + 23 ANNI</v>
      </c>
      <c r="B14" s="316" t="str">
        <f>'t1'!B14</f>
        <v>0D0566</v>
      </c>
      <c r="C14" s="873">
        <f>'t11'!U16+'t11'!V16</f>
        <v>0</v>
      </c>
      <c r="D14" s="873">
        <f>(C14-'t11'!Q16-'t11'!R16-'t11'!S16-'t11'!T16)</f>
        <v>0</v>
      </c>
      <c r="E14" s="879">
        <f>'t12'!C14/12</f>
        <v>0</v>
      </c>
      <c r="F14" s="873">
        <f>'t3'!M14+'t3'!N14+'t3'!O14+'t3'!P14+'t3'!Q14+'t3'!R14</f>
        <v>0</v>
      </c>
      <c r="G14" s="363" t="str">
        <f t="shared" si="0"/>
        <v>OK</v>
      </c>
      <c r="H14" s="363" t="str">
        <f t="shared" si="1"/>
        <v>OK</v>
      </c>
      <c r="I14" s="603">
        <f>IF(H14="KO",($H$5&amp;(('t12'!C14/12*273)+(('t3'!M14+'t3'!N14+'t3'!O14+'t3'!P14+'t3'!Q14+'t3'!R14)*273))&amp;")"),"")</f>
      </c>
    </row>
    <row r="15" spans="1:9" ht="12.75">
      <c r="A15" s="125" t="str">
        <f>'t1'!A15</f>
        <v>CAPITANO DI CORVETTA + 13 ANNI</v>
      </c>
      <c r="B15" s="316" t="str">
        <f>'t1'!B15</f>
        <v>0D0567</v>
      </c>
      <c r="C15" s="873">
        <f>'t11'!U17+'t11'!V17</f>
        <v>0</v>
      </c>
      <c r="D15" s="873">
        <f>(C15-'t11'!Q17-'t11'!R17-'t11'!S17-'t11'!T17)</f>
        <v>0</v>
      </c>
      <c r="E15" s="879">
        <f>'t12'!C15/12</f>
        <v>0</v>
      </c>
      <c r="F15" s="873">
        <f>'t3'!M15+'t3'!N15+'t3'!O15+'t3'!P15+'t3'!Q15+'t3'!R15</f>
        <v>0</v>
      </c>
      <c r="G15" s="363" t="str">
        <f t="shared" si="0"/>
        <v>OK</v>
      </c>
      <c r="H15" s="363" t="str">
        <f t="shared" si="1"/>
        <v>OK</v>
      </c>
      <c r="I15" s="603">
        <f>IF(H15="KO",($H$5&amp;(('t12'!C15/12*273)+(('t3'!M15+'t3'!N15+'t3'!O15+'t3'!P15+'t3'!Q15+'t3'!R15)*273))&amp;")"),"")</f>
      </c>
    </row>
    <row r="16" spans="1:9" ht="12.75">
      <c r="A16" s="125" t="str">
        <f>'t1'!A16</f>
        <v>CAPITANO DI FREGATA</v>
      </c>
      <c r="B16" s="316" t="str">
        <f>'t1'!B16</f>
        <v>019343</v>
      </c>
      <c r="C16" s="873">
        <f>'t11'!U18+'t11'!V18</f>
        <v>0</v>
      </c>
      <c r="D16" s="873">
        <f>(C16-'t11'!Q18-'t11'!R18-'t11'!S18-'t11'!T18)</f>
        <v>0</v>
      </c>
      <c r="E16" s="879">
        <f>'t12'!C16/12</f>
        <v>0</v>
      </c>
      <c r="F16" s="873">
        <f>'t3'!M16+'t3'!N16+'t3'!O16+'t3'!P16+'t3'!Q16+'t3'!R16</f>
        <v>0</v>
      </c>
      <c r="G16" s="363" t="str">
        <f t="shared" si="0"/>
        <v>OK</v>
      </c>
      <c r="H16" s="363" t="str">
        <f t="shared" si="1"/>
        <v>OK</v>
      </c>
      <c r="I16" s="603">
        <f>IF(H16="KO",($H$5&amp;(('t12'!C16/12*273)+(('t3'!M16+'t3'!N16+'t3'!O16+'t3'!P16+'t3'!Q16+'t3'!R16)*273))&amp;")"),"")</f>
      </c>
    </row>
    <row r="17" spans="1:9" ht="12.75">
      <c r="A17" s="125" t="str">
        <f>'t1'!A17</f>
        <v>CAPITANO DI CORVETTA  CON 3 ANNI NEL GRADO</v>
      </c>
      <c r="B17" s="316" t="str">
        <f>'t1'!B17</f>
        <v>0D0957</v>
      </c>
      <c r="C17" s="873">
        <f>'t11'!U19+'t11'!V19</f>
        <v>0</v>
      </c>
      <c r="D17" s="873">
        <f>(C17-'t11'!Q19-'t11'!R19-'t11'!S19-'t11'!T19)</f>
        <v>0</v>
      </c>
      <c r="E17" s="879">
        <f>'t12'!C17/12</f>
        <v>0</v>
      </c>
      <c r="F17" s="873">
        <f>'t3'!M17+'t3'!N17+'t3'!O17+'t3'!P17+'t3'!Q17+'t3'!R17</f>
        <v>0</v>
      </c>
      <c r="G17" s="363" t="str">
        <f t="shared" si="0"/>
        <v>OK</v>
      </c>
      <c r="H17" s="363" t="str">
        <f t="shared" si="1"/>
        <v>OK</v>
      </c>
      <c r="I17" s="603">
        <f>IF(H17="KO",($H$5&amp;(('t12'!C17/12*273)+(('t3'!M17+'t3'!N17+'t3'!O17+'t3'!P17+'t3'!Q17+'t3'!R17)*273))&amp;")"),"")</f>
      </c>
    </row>
    <row r="18" spans="1:9" ht="12.75">
      <c r="A18" s="125" t="str">
        <f>'t1'!A18</f>
        <v>CAPITANO DI CORVETTA</v>
      </c>
      <c r="B18" s="316" t="str">
        <f>'t1'!B18</f>
        <v>019341</v>
      </c>
      <c r="C18" s="873">
        <f>'t11'!U20+'t11'!V20</f>
        <v>0</v>
      </c>
      <c r="D18" s="873">
        <f>(C18-'t11'!Q20-'t11'!R20-'t11'!S20-'t11'!T20)</f>
        <v>0</v>
      </c>
      <c r="E18" s="879">
        <f>'t12'!C18/12</f>
        <v>0</v>
      </c>
      <c r="F18" s="873">
        <f>'t3'!M18+'t3'!N18+'t3'!O18+'t3'!P18+'t3'!Q18+'t3'!R18</f>
        <v>0</v>
      </c>
      <c r="G18" s="363" t="str">
        <f t="shared" si="0"/>
        <v>OK</v>
      </c>
      <c r="H18" s="363" t="str">
        <f t="shared" si="1"/>
        <v>OK</v>
      </c>
      <c r="I18" s="603">
        <f>IF(H18="KO",($H$5&amp;(('t12'!C18/12*273)+(('t3'!M18+'t3'!N18+'t3'!O18+'t3'!P18+'t3'!Q18+'t3'!R18)*273))&amp;")"),"")</f>
      </c>
    </row>
    <row r="19" spans="1:9" ht="12.75">
      <c r="A19" s="125" t="str">
        <f>'t1'!A19</f>
        <v>TENENTE DI VASCELLO + 10 ANNI</v>
      </c>
      <c r="B19" s="316" t="str">
        <f>'t1'!B19</f>
        <v>018958</v>
      </c>
      <c r="C19" s="873">
        <f>'t11'!U21+'t11'!V21</f>
        <v>0</v>
      </c>
      <c r="D19" s="873">
        <f>(C19-'t11'!Q21-'t11'!R21-'t11'!S21-'t11'!T21)</f>
        <v>0</v>
      </c>
      <c r="E19" s="879">
        <f>'t12'!C19/12</f>
        <v>0</v>
      </c>
      <c r="F19" s="873">
        <f>'t3'!M19+'t3'!N19+'t3'!O19+'t3'!P19+'t3'!Q19+'t3'!R19</f>
        <v>0</v>
      </c>
      <c r="G19" s="363" t="str">
        <f t="shared" si="0"/>
        <v>OK</v>
      </c>
      <c r="H19" s="363" t="str">
        <f t="shared" si="1"/>
        <v>OK</v>
      </c>
      <c r="I19" s="603">
        <f>IF(H19="KO",($H$5&amp;(('t12'!C19/12*273)+(('t3'!M19+'t3'!N19+'t3'!O19+'t3'!P19+'t3'!Q19+'t3'!R19)*273))&amp;")"),"")</f>
      </c>
    </row>
    <row r="20" spans="1:9" ht="12.75">
      <c r="A20" s="125" t="str">
        <f>'t1'!A20</f>
        <v>TENENTE DI VASCELLO</v>
      </c>
      <c r="B20" s="316" t="str">
        <f>'t1'!B20</f>
        <v>018354</v>
      </c>
      <c r="C20" s="873">
        <f>'t11'!U22+'t11'!V22</f>
        <v>0</v>
      </c>
      <c r="D20" s="873">
        <f>(C20-'t11'!Q22-'t11'!R22-'t11'!S22-'t11'!T22)</f>
        <v>0</v>
      </c>
      <c r="E20" s="879">
        <f>'t12'!C20/12</f>
        <v>0</v>
      </c>
      <c r="F20" s="873">
        <f>'t3'!M20+'t3'!N20+'t3'!O20+'t3'!P20+'t3'!Q20+'t3'!R20</f>
        <v>0</v>
      </c>
      <c r="G20" s="363" t="str">
        <f t="shared" si="0"/>
        <v>OK</v>
      </c>
      <c r="H20" s="363" t="str">
        <f t="shared" si="1"/>
        <v>OK</v>
      </c>
      <c r="I20" s="603">
        <f>IF(H20="KO",($H$5&amp;(('t12'!C20/12*273)+(('t3'!M20+'t3'!N20+'t3'!O20+'t3'!P20+'t3'!Q20+'t3'!R20)*273))&amp;")"),"")</f>
      </c>
    </row>
    <row r="21" spans="1:9" ht="12.75">
      <c r="A21" s="125" t="str">
        <f>'t1'!A21</f>
        <v>SOTTOTENENTE DI VASCELLO</v>
      </c>
      <c r="B21" s="316" t="str">
        <f>'t1'!B21</f>
        <v>018338</v>
      </c>
      <c r="C21" s="873">
        <f>'t11'!U23+'t11'!V23</f>
        <v>0</v>
      </c>
      <c r="D21" s="873">
        <f>(C21-'t11'!Q23-'t11'!R23-'t11'!S23-'t11'!T23)</f>
        <v>0</v>
      </c>
      <c r="E21" s="879">
        <f>'t12'!C21/12</f>
        <v>0</v>
      </c>
      <c r="F21" s="873">
        <f>'t3'!M21+'t3'!N21+'t3'!O21+'t3'!P21+'t3'!Q21+'t3'!R21</f>
        <v>0</v>
      </c>
      <c r="G21" s="363" t="str">
        <f t="shared" si="0"/>
        <v>OK</v>
      </c>
      <c r="H21" s="363" t="str">
        <f t="shared" si="1"/>
        <v>OK</v>
      </c>
      <c r="I21" s="603">
        <f>IF(H21="KO",($H$5&amp;(('t12'!C21/12*273)+(('t3'!M21+'t3'!N21+'t3'!O21+'t3'!P21+'t3'!Q21+'t3'!R21)*273))&amp;")"),"")</f>
      </c>
    </row>
    <row r="22" spans="1:9" ht="12.75">
      <c r="A22" s="125" t="str">
        <f>'t1'!A22</f>
        <v>GUARDIAMARINA</v>
      </c>
      <c r="B22" s="316" t="str">
        <f>'t1'!B22</f>
        <v>017335</v>
      </c>
      <c r="C22" s="873">
        <f>'t11'!U24+'t11'!V24</f>
        <v>0</v>
      </c>
      <c r="D22" s="873">
        <f>(C22-'t11'!Q24-'t11'!R24-'t11'!S24-'t11'!T24)</f>
        <v>0</v>
      </c>
      <c r="E22" s="879">
        <f>'t12'!C22/12</f>
        <v>0</v>
      </c>
      <c r="F22" s="873">
        <f>'t3'!M22+'t3'!N22+'t3'!O22+'t3'!P22+'t3'!Q22+'t3'!R22</f>
        <v>0</v>
      </c>
      <c r="G22" s="363" t="str">
        <f t="shared" si="0"/>
        <v>OK</v>
      </c>
      <c r="H22" s="363" t="str">
        <f t="shared" si="1"/>
        <v>OK</v>
      </c>
      <c r="I22" s="603">
        <f>IF(H22="KO",($H$5&amp;(('t12'!C22/12*273)+(('t3'!M22+'t3'!N22+'t3'!O22+'t3'!P22+'t3'!Q22+'t3'!R22)*273))&amp;")"),"")</f>
      </c>
    </row>
    <row r="23" spans="1:9" ht="12.75">
      <c r="A23" s="125" t="str">
        <f>'t1'!A23</f>
        <v>PRIMO LUOGOTENENTE</v>
      </c>
      <c r="B23" s="316" t="str">
        <f>'t1'!B23</f>
        <v>017938</v>
      </c>
      <c r="C23" s="873">
        <f>'t11'!U25+'t11'!V25</f>
        <v>0</v>
      </c>
      <c r="D23" s="873">
        <f>(C23-'t11'!Q25-'t11'!R25-'t11'!S25-'t11'!T25)</f>
        <v>0</v>
      </c>
      <c r="E23" s="879">
        <f>'t12'!C23/12</f>
        <v>0</v>
      </c>
      <c r="F23" s="873">
        <f>'t3'!M23+'t3'!N23+'t3'!O23+'t3'!P23+'t3'!Q23+'t3'!R23</f>
        <v>0</v>
      </c>
      <c r="G23" s="363" t="str">
        <f t="shared" si="0"/>
        <v>OK</v>
      </c>
      <c r="H23" s="363" t="str">
        <f t="shared" si="1"/>
        <v>OK</v>
      </c>
      <c r="I23" s="603">
        <f>IF(H23="KO",($H$5&amp;(('t12'!C23/12*273)+(('t3'!M23+'t3'!N23+'t3'!O23+'t3'!P23+'t3'!Q23+'t3'!R23)*273))&amp;")"),"")</f>
      </c>
    </row>
    <row r="24" spans="1:9" ht="12.75">
      <c r="A24" s="125" t="str">
        <f>'t1'!A24</f>
        <v>LUOGOTENENTE</v>
      </c>
      <c r="B24" s="316" t="str">
        <f>'t1'!B24</f>
        <v>017830</v>
      </c>
      <c r="C24" s="873">
        <f>'t11'!U26+'t11'!V26</f>
        <v>0</v>
      </c>
      <c r="D24" s="873">
        <f>(C24-'t11'!Q26-'t11'!R26-'t11'!S26-'t11'!T26)</f>
        <v>0</v>
      </c>
      <c r="E24" s="879">
        <f>'t12'!C24/12</f>
        <v>0</v>
      </c>
      <c r="F24" s="873">
        <f>'t3'!M24+'t3'!N24+'t3'!O24+'t3'!P24+'t3'!Q24+'t3'!R24</f>
        <v>0</v>
      </c>
      <c r="G24" s="363" t="str">
        <f t="shared" si="0"/>
        <v>OK</v>
      </c>
      <c r="H24" s="363" t="str">
        <f t="shared" si="1"/>
        <v>OK</v>
      </c>
      <c r="I24" s="603">
        <f>IF(H24="KO",($H$5&amp;(('t12'!C24/12*273)+(('t3'!M24+'t3'!N24+'t3'!O24+'t3'!P24+'t3'!Q24+'t3'!R24)*273))&amp;")"),"")</f>
      </c>
    </row>
    <row r="25" spans="1:9" ht="12.75">
      <c r="A25" s="125" t="str">
        <f>'t1'!A25</f>
        <v>PRIMO MARESCIALLO CON 8 ANNI NEL GRADO</v>
      </c>
      <c r="B25" s="316" t="str">
        <f>'t1'!B25</f>
        <v>017834</v>
      </c>
      <c r="C25" s="873">
        <f>'t11'!U27+'t11'!V27</f>
        <v>0</v>
      </c>
      <c r="D25" s="873">
        <f>(C25-'t11'!Q27-'t11'!R27-'t11'!S27-'t11'!T27)</f>
        <v>0</v>
      </c>
      <c r="E25" s="879">
        <f>'t12'!C25/12</f>
        <v>0</v>
      </c>
      <c r="F25" s="873">
        <f>'t3'!M25+'t3'!N25+'t3'!O25+'t3'!P25+'t3'!Q25+'t3'!R25</f>
        <v>0</v>
      </c>
      <c r="G25" s="363" t="str">
        <f t="shared" si="0"/>
        <v>OK</v>
      </c>
      <c r="H25" s="363" t="str">
        <f t="shared" si="1"/>
        <v>OK</v>
      </c>
      <c r="I25" s="603">
        <f>IF(H25="KO",($H$5&amp;(('t12'!C25/12*273)+(('t3'!M25+'t3'!N25+'t3'!O25+'t3'!P25+'t3'!Q25+'t3'!R25)*273))&amp;")"),"")</f>
      </c>
    </row>
    <row r="26" spans="1:9" ht="12.75">
      <c r="A26" s="125" t="str">
        <f>'t1'!A26</f>
        <v>PRIMO MARESCIALLO</v>
      </c>
      <c r="B26" s="316" t="str">
        <f>'t1'!B26</f>
        <v>017556</v>
      </c>
      <c r="C26" s="873">
        <f>'t11'!U28+'t11'!V28</f>
        <v>0</v>
      </c>
      <c r="D26" s="873">
        <f>(C26-'t11'!Q28-'t11'!R28-'t11'!S28-'t11'!T28)</f>
        <v>0</v>
      </c>
      <c r="E26" s="879">
        <f>'t12'!C26/12</f>
        <v>0</v>
      </c>
      <c r="F26" s="873">
        <f>'t3'!M26+'t3'!N26+'t3'!O26+'t3'!P26+'t3'!Q26+'t3'!R26</f>
        <v>0</v>
      </c>
      <c r="G26" s="363" t="str">
        <f t="shared" si="0"/>
        <v>OK</v>
      </c>
      <c r="H26" s="363" t="str">
        <f t="shared" si="1"/>
        <v>OK</v>
      </c>
      <c r="I26" s="603">
        <f>IF(H26="KO",($H$5&amp;(('t12'!C26/12*273)+(('t3'!M26+'t3'!N26+'t3'!O26+'t3'!P26+'t3'!Q26+'t3'!R26)*273))&amp;")"),"")</f>
      </c>
    </row>
    <row r="27" spans="1:9" ht="12.75">
      <c r="A27" s="125" t="str">
        <f>'t1'!A27</f>
        <v>CAPO DI I CLASSE CON 10 ANNI</v>
      </c>
      <c r="B27" s="316" t="str">
        <f>'t1'!B27</f>
        <v>016C10</v>
      </c>
      <c r="C27" s="873">
        <f>'t11'!U29+'t11'!V29</f>
        <v>0</v>
      </c>
      <c r="D27" s="873">
        <f>(C27-'t11'!Q29-'t11'!R29-'t11'!S29-'t11'!T29)</f>
        <v>0</v>
      </c>
      <c r="E27" s="879">
        <f>'t12'!C27/12</f>
        <v>0</v>
      </c>
      <c r="F27" s="873">
        <f>'t3'!M27+'t3'!N27+'t3'!O27+'t3'!P27+'t3'!Q27+'t3'!R27</f>
        <v>0</v>
      </c>
      <c r="G27" s="363" t="str">
        <f t="shared" si="0"/>
        <v>OK</v>
      </c>
      <c r="H27" s="363" t="str">
        <f t="shared" si="1"/>
        <v>OK</v>
      </c>
      <c r="I27" s="603">
        <f>IF(H27="KO",($H$5&amp;(('t12'!C27/12*273)+(('t3'!M27+'t3'!N27+'t3'!O27+'t3'!P27+'t3'!Q27+'t3'!R27)*273))&amp;")"),"")</f>
      </c>
    </row>
    <row r="28" spans="1:9" ht="12.75">
      <c r="A28" s="125" t="str">
        <f>'t1'!A28</f>
        <v>CAPO DI I CLASSE</v>
      </c>
      <c r="B28" s="316" t="str">
        <f>'t1'!B28</f>
        <v>016332</v>
      </c>
      <c r="C28" s="873">
        <f>'t11'!U30+'t11'!V30</f>
        <v>0</v>
      </c>
      <c r="D28" s="873">
        <f>(C28-'t11'!Q30-'t11'!R30-'t11'!S30-'t11'!T30)</f>
        <v>0</v>
      </c>
      <c r="E28" s="879">
        <f>'t12'!C28/12</f>
        <v>0</v>
      </c>
      <c r="F28" s="873">
        <f>'t3'!M28+'t3'!N28+'t3'!O28+'t3'!P28+'t3'!Q28+'t3'!R28</f>
        <v>0</v>
      </c>
      <c r="G28" s="363" t="str">
        <f t="shared" si="0"/>
        <v>OK</v>
      </c>
      <c r="H28" s="363" t="str">
        <f t="shared" si="1"/>
        <v>OK</v>
      </c>
      <c r="I28" s="603">
        <f>IF(H28="KO",($H$5&amp;(('t12'!C28/12*273)+(('t3'!M28+'t3'!N28+'t3'!O28+'t3'!P28+'t3'!Q28+'t3'!R28)*273))&amp;")"),"")</f>
      </c>
    </row>
    <row r="29" spans="1:9" ht="12.75">
      <c r="A29" s="125" t="str">
        <f>'t1'!A29</f>
        <v>CAPO DI II CLASSE</v>
      </c>
      <c r="B29" s="316" t="str">
        <f>'t1'!B29</f>
        <v>015347</v>
      </c>
      <c r="C29" s="873">
        <f>'t11'!U31+'t11'!V31</f>
        <v>0</v>
      </c>
      <c r="D29" s="873">
        <f>(C29-'t11'!Q31-'t11'!R31-'t11'!S31-'t11'!T31)</f>
        <v>0</v>
      </c>
      <c r="E29" s="879">
        <f>'t12'!C29/12</f>
        <v>0</v>
      </c>
      <c r="F29" s="873">
        <f>'t3'!M29+'t3'!N29+'t3'!O29+'t3'!P29+'t3'!Q29+'t3'!R29</f>
        <v>0</v>
      </c>
      <c r="G29" s="363" t="str">
        <f t="shared" si="0"/>
        <v>OK</v>
      </c>
      <c r="H29" s="363" t="str">
        <f t="shared" si="1"/>
        <v>OK</v>
      </c>
      <c r="I29" s="603">
        <f>IF(H29="KO",($H$5&amp;(('t12'!C29/12*273)+(('t3'!M29+'t3'!N29+'t3'!O29+'t3'!P29+'t3'!Q29+'t3'!R29)*273))&amp;")"),"")</f>
      </c>
    </row>
    <row r="30" spans="1:9" ht="12.75">
      <c r="A30" s="125" t="str">
        <f>'t1'!A30</f>
        <v>CAPO DI III CLASSE</v>
      </c>
      <c r="B30" s="316" t="str">
        <f>'t1'!B30</f>
        <v>014333</v>
      </c>
      <c r="C30" s="873">
        <f>'t11'!U32+'t11'!V32</f>
        <v>0</v>
      </c>
      <c r="D30" s="873">
        <f>(C30-'t11'!Q32-'t11'!R32-'t11'!S32-'t11'!T32)</f>
        <v>0</v>
      </c>
      <c r="E30" s="879">
        <f>'t12'!C30/12</f>
        <v>0</v>
      </c>
      <c r="F30" s="873">
        <f>'t3'!M30+'t3'!N30+'t3'!O30+'t3'!P30+'t3'!Q30+'t3'!R30</f>
        <v>0</v>
      </c>
      <c r="G30" s="363" t="str">
        <f t="shared" si="0"/>
        <v>OK</v>
      </c>
      <c r="H30" s="363" t="str">
        <f t="shared" si="1"/>
        <v>OK</v>
      </c>
      <c r="I30" s="603">
        <f>IF(H30="KO",($H$5&amp;(('t12'!C30/12*273)+(('t3'!M30+'t3'!N30+'t3'!O30+'t3'!P30+'t3'!Q30+'t3'!R30)*273))&amp;")"),"")</f>
      </c>
    </row>
    <row r="31" spans="1:9" ht="12.75">
      <c r="A31" s="125" t="str">
        <f>'t1'!A31</f>
        <v>SECONDO CAPO SCELTO QUALIFICA SPECIALE</v>
      </c>
      <c r="B31" s="316" t="str">
        <f>'t1'!B31</f>
        <v>015959</v>
      </c>
      <c r="C31" s="873">
        <f>'t11'!U33+'t11'!V33</f>
        <v>0</v>
      </c>
      <c r="D31" s="873">
        <f>(C31-'t11'!Q33-'t11'!R33-'t11'!S33-'t11'!T33)</f>
        <v>0</v>
      </c>
      <c r="E31" s="879">
        <f>'t12'!C31/12</f>
        <v>0</v>
      </c>
      <c r="F31" s="873">
        <f>'t3'!M31+'t3'!N31+'t3'!O31+'t3'!P31+'t3'!Q31+'t3'!R31</f>
        <v>0</v>
      </c>
      <c r="G31" s="363" t="str">
        <f t="shared" si="0"/>
        <v>OK</v>
      </c>
      <c r="H31" s="363" t="str">
        <f t="shared" si="1"/>
        <v>OK</v>
      </c>
      <c r="I31" s="603">
        <f>IF(H31="KO",($H$5&amp;(('t12'!C31/12*273)+(('t3'!M31+'t3'!N31+'t3'!O31+'t3'!P31+'t3'!Q31+'t3'!R31)*273))&amp;")"),"")</f>
      </c>
    </row>
    <row r="32" spans="1:9" ht="12.75">
      <c r="A32" s="125" t="str">
        <f>'t1'!A32</f>
        <v>SECONDO CAPO SCELTO CON 4 ANNI NEL GRADO</v>
      </c>
      <c r="B32" s="316" t="str">
        <f>'t1'!B32</f>
        <v>013960</v>
      </c>
      <c r="C32" s="873">
        <f>'t11'!U34+'t11'!V34</f>
        <v>0</v>
      </c>
      <c r="D32" s="873">
        <f>(C32-'t11'!Q34-'t11'!R34-'t11'!S34-'t11'!T34)</f>
        <v>0</v>
      </c>
      <c r="E32" s="879">
        <f>'t12'!C32/12</f>
        <v>0</v>
      </c>
      <c r="F32" s="873">
        <f>'t3'!M32+'t3'!N32+'t3'!O32+'t3'!P32+'t3'!Q32+'t3'!R32</f>
        <v>0</v>
      </c>
      <c r="G32" s="363" t="str">
        <f t="shared" si="0"/>
        <v>OK</v>
      </c>
      <c r="H32" s="363" t="str">
        <f t="shared" si="1"/>
        <v>OK</v>
      </c>
      <c r="I32" s="603">
        <f>IF(H32="KO",($H$5&amp;(('t12'!C32/12*273)+(('t3'!M32+'t3'!N32+'t3'!O32+'t3'!P32+'t3'!Q32+'t3'!R32)*273))&amp;")"),"")</f>
      </c>
    </row>
    <row r="33" spans="1:9" ht="12.75">
      <c r="A33" s="125" t="str">
        <f>'t1'!A33</f>
        <v>SECONDO CAPO SCELTO</v>
      </c>
      <c r="B33" s="316" t="str">
        <f>'t1'!B33</f>
        <v>015350</v>
      </c>
      <c r="C33" s="873">
        <f>'t11'!U35+'t11'!V35</f>
        <v>0</v>
      </c>
      <c r="D33" s="873">
        <f>(C33-'t11'!Q35-'t11'!R35-'t11'!S35-'t11'!T35)</f>
        <v>0</v>
      </c>
      <c r="E33" s="879">
        <f>'t12'!C33/12</f>
        <v>0</v>
      </c>
      <c r="F33" s="873">
        <f>'t3'!M33+'t3'!N33+'t3'!O33+'t3'!P33+'t3'!Q33+'t3'!R33</f>
        <v>0</v>
      </c>
      <c r="G33" s="363" t="str">
        <f t="shared" si="0"/>
        <v>OK</v>
      </c>
      <c r="H33" s="363" t="str">
        <f t="shared" si="1"/>
        <v>OK</v>
      </c>
      <c r="I33" s="603">
        <f>IF(H33="KO",($H$5&amp;(('t12'!C33/12*273)+(('t3'!M33+'t3'!N33+'t3'!O33+'t3'!P33+'t3'!Q33+'t3'!R33)*273))&amp;")"),"")</f>
      </c>
    </row>
    <row r="34" spans="1:9" ht="12.75">
      <c r="A34" s="125" t="str">
        <f>'t1'!A34</f>
        <v>SECONDO CAPO</v>
      </c>
      <c r="B34" s="316" t="str">
        <f>'t1'!B34</f>
        <v>014349</v>
      </c>
      <c r="C34" s="873">
        <f>'t11'!U36+'t11'!V36</f>
        <v>0</v>
      </c>
      <c r="D34" s="873">
        <f>(C34-'t11'!Q36-'t11'!R36-'t11'!S36-'t11'!T36)</f>
        <v>0</v>
      </c>
      <c r="E34" s="879">
        <f>'t12'!C34/12</f>
        <v>0</v>
      </c>
      <c r="F34" s="873">
        <f>'t3'!M34+'t3'!N34+'t3'!O34+'t3'!P34+'t3'!Q34+'t3'!R34</f>
        <v>0</v>
      </c>
      <c r="G34" s="363" t="str">
        <f t="shared" si="0"/>
        <v>OK</v>
      </c>
      <c r="H34" s="363" t="str">
        <f t="shared" si="1"/>
        <v>OK</v>
      </c>
      <c r="I34" s="603">
        <f>IF(H34="KO",($H$5&amp;(('t12'!C34/12*273)+(('t3'!M34+'t3'!N34+'t3'!O34+'t3'!P34+'t3'!Q34+'t3'!R34)*273))&amp;")"),"")</f>
      </c>
    </row>
    <row r="35" spans="1:9" ht="12.75">
      <c r="A35" s="125" t="str">
        <f>'t1'!A35</f>
        <v>SERGENTE</v>
      </c>
      <c r="B35" s="316" t="str">
        <f>'t1'!B35</f>
        <v>014308</v>
      </c>
      <c r="C35" s="873">
        <f>'t11'!U37+'t11'!V37</f>
        <v>0</v>
      </c>
      <c r="D35" s="873">
        <f>(C35-'t11'!Q37-'t11'!R37-'t11'!S37-'t11'!T37)</f>
        <v>0</v>
      </c>
      <c r="E35" s="879">
        <f>'t12'!C35/12</f>
        <v>0</v>
      </c>
      <c r="F35" s="873">
        <f>'t3'!M35+'t3'!N35+'t3'!O35+'t3'!P35+'t3'!Q35+'t3'!R35</f>
        <v>0</v>
      </c>
      <c r="G35" s="363" t="str">
        <f t="shared" si="0"/>
        <v>OK</v>
      </c>
      <c r="H35" s="363" t="str">
        <f t="shared" si="1"/>
        <v>OK</v>
      </c>
      <c r="I35" s="603">
        <f>IF(H35="KO",($H$5&amp;(('t12'!C35/12*273)+(('t3'!M35+'t3'!N35+'t3'!O35+'t3'!P35+'t3'!Q35+'t3'!R35)*273))&amp;")"),"")</f>
      </c>
    </row>
    <row r="36" spans="1:9" ht="12.75">
      <c r="A36" s="125" t="str">
        <f>'t1'!A36</f>
        <v>SOTTOCAPO DI 1^ CLASSE SCELTO QUALIFICA SPECIALE</v>
      </c>
      <c r="B36" s="316" t="str">
        <f>'t1'!B36</f>
        <v>013961</v>
      </c>
      <c r="C36" s="873">
        <f>'t11'!U38+'t11'!V38</f>
        <v>0</v>
      </c>
      <c r="D36" s="873">
        <f>(C36-'t11'!Q38-'t11'!R38-'t11'!S38-'t11'!T38)</f>
        <v>0</v>
      </c>
      <c r="E36" s="879">
        <f>'t12'!C36/12</f>
        <v>0</v>
      </c>
      <c r="F36" s="873">
        <f>'t3'!M36+'t3'!N36+'t3'!O36+'t3'!P36+'t3'!Q36+'t3'!R36</f>
        <v>0</v>
      </c>
      <c r="G36" s="363" t="str">
        <f t="shared" si="0"/>
        <v>OK</v>
      </c>
      <c r="H36" s="363" t="str">
        <f t="shared" si="1"/>
        <v>OK</v>
      </c>
      <c r="I36" s="603">
        <f>IF(H36="KO",($H$5&amp;(('t12'!C36/12*273)+(('t3'!M36+'t3'!N36+'t3'!O36+'t3'!P36+'t3'!Q36+'t3'!R36)*273))&amp;")"),"")</f>
      </c>
    </row>
    <row r="37" spans="1:9" ht="12.75">
      <c r="A37" s="125" t="str">
        <f>'t1'!A37</f>
        <v>SOTTOCAPO DI 1^ CLASSE SCELTO CON 5 ANNI NEL GRADO</v>
      </c>
      <c r="B37" s="316" t="str">
        <f>'t1'!B37</f>
        <v>013962</v>
      </c>
      <c r="C37" s="873">
        <f>'t11'!U39+'t11'!V39</f>
        <v>0</v>
      </c>
      <c r="D37" s="873">
        <f>(C37-'t11'!Q39-'t11'!R39-'t11'!S39-'t11'!T39)</f>
        <v>0</v>
      </c>
      <c r="E37" s="879">
        <f>'t12'!C37/12</f>
        <v>0</v>
      </c>
      <c r="F37" s="873">
        <f>'t3'!M37+'t3'!N37+'t3'!O37+'t3'!P37+'t3'!Q37+'t3'!R37</f>
        <v>0</v>
      </c>
      <c r="G37" s="363" t="str">
        <f t="shared" si="0"/>
        <v>OK</v>
      </c>
      <c r="H37" s="363" t="str">
        <f t="shared" si="1"/>
        <v>OK</v>
      </c>
      <c r="I37" s="603">
        <f>IF(H37="KO",($H$5&amp;(('t12'!C37/12*273)+(('t3'!M37+'t3'!N37+'t3'!O37+'t3'!P37+'t3'!Q37+'t3'!R37)*273))&amp;")"),"")</f>
      </c>
    </row>
    <row r="38" spans="1:9" ht="12.75">
      <c r="A38" s="125" t="str">
        <f>'t1'!A38</f>
        <v>SOTTOCAPO DI I CLASSE SCELTO</v>
      </c>
      <c r="B38" s="316" t="str">
        <f>'t1'!B38</f>
        <v>013337</v>
      </c>
      <c r="C38" s="873">
        <f>'t11'!U40+'t11'!V40</f>
        <v>0</v>
      </c>
      <c r="D38" s="873">
        <f>(C38-'t11'!Q40-'t11'!R40-'t11'!S40-'t11'!T40)</f>
        <v>0</v>
      </c>
      <c r="E38" s="879">
        <f>'t12'!C38/12</f>
        <v>0</v>
      </c>
      <c r="F38" s="873">
        <f>'t3'!M38+'t3'!N38+'t3'!O38+'t3'!P38+'t3'!Q38+'t3'!R38</f>
        <v>0</v>
      </c>
      <c r="G38" s="363" t="str">
        <f t="shared" si="0"/>
        <v>OK</v>
      </c>
      <c r="H38" s="363" t="str">
        <f t="shared" si="1"/>
        <v>OK</v>
      </c>
      <c r="I38" s="603">
        <f>IF(H38="KO",($H$5&amp;(('t12'!C38/12*273)+(('t3'!M38+'t3'!N38+'t3'!O38+'t3'!P38+'t3'!Q38+'t3'!R38)*273))&amp;")"),"")</f>
      </c>
    </row>
    <row r="39" spans="1:9" ht="12.75">
      <c r="A39" s="125" t="str">
        <f>'t1'!A39</f>
        <v>SOTTOCAPO DI I CLASSE</v>
      </c>
      <c r="B39" s="316" t="str">
        <f>'t1'!B39</f>
        <v>013351</v>
      </c>
      <c r="C39" s="873">
        <f>'t11'!U41+'t11'!V41</f>
        <v>0</v>
      </c>
      <c r="D39" s="873">
        <f>(C39-'t11'!Q41-'t11'!R41-'t11'!S41-'t11'!T41)</f>
        <v>0</v>
      </c>
      <c r="E39" s="879">
        <f>'t12'!C39/12</f>
        <v>0</v>
      </c>
      <c r="F39" s="873">
        <f>'t3'!M39+'t3'!N39+'t3'!O39+'t3'!P39+'t3'!Q39+'t3'!R39</f>
        <v>0</v>
      </c>
      <c r="G39" s="363" t="str">
        <f t="shared" si="0"/>
        <v>OK</v>
      </c>
      <c r="H39" s="363" t="str">
        <f t="shared" si="1"/>
        <v>OK</v>
      </c>
      <c r="I39" s="603">
        <f>IF(H39="KO",($H$5&amp;(('t12'!C39/12*273)+(('t3'!M39+'t3'!N39+'t3'!O39+'t3'!P39+'t3'!Q39+'t3'!R39)*273))&amp;")"),"")</f>
      </c>
    </row>
    <row r="40" spans="1:9" ht="12.75">
      <c r="A40" s="125" t="str">
        <f>'t1'!A40</f>
        <v>SOTTOCAPO DI II CLASSE</v>
      </c>
      <c r="B40" s="316" t="str">
        <f>'t1'!B40</f>
        <v>013352</v>
      </c>
      <c r="C40" s="873">
        <f>'t11'!U42+'t11'!V42</f>
        <v>0</v>
      </c>
      <c r="D40" s="873">
        <f>(C40-'t11'!Q42-'t11'!R42-'t11'!S42-'t11'!T42)</f>
        <v>0</v>
      </c>
      <c r="E40" s="879">
        <f>'t12'!C40/12</f>
        <v>0</v>
      </c>
      <c r="F40" s="873">
        <f>'t3'!M40+'t3'!N40+'t3'!O40+'t3'!P40+'t3'!Q40+'t3'!R40</f>
        <v>0</v>
      </c>
      <c r="G40" s="363" t="str">
        <f t="shared" si="0"/>
        <v>OK</v>
      </c>
      <c r="H40" s="363" t="str">
        <f t="shared" si="1"/>
        <v>OK</v>
      </c>
      <c r="I40" s="603">
        <f>IF(H40="KO",($H$5&amp;(('t12'!C40/12*273)+(('t3'!M40+'t3'!N40+'t3'!O40+'t3'!P40+'t3'!Q40+'t3'!R40)*273))&amp;")"),"")</f>
      </c>
    </row>
    <row r="41" spans="1:9" ht="12.75">
      <c r="A41" s="125" t="str">
        <f>'t1'!A41</f>
        <v>SOTTOCAPO DI III CLASSE</v>
      </c>
      <c r="B41" s="316" t="str">
        <f>'t1'!B41</f>
        <v>013353</v>
      </c>
      <c r="C41" s="873">
        <f>'t11'!U43+'t11'!V43</f>
        <v>0</v>
      </c>
      <c r="D41" s="873">
        <f>(C41-'t11'!Q43-'t11'!R43-'t11'!S43-'t11'!T43)</f>
        <v>0</v>
      </c>
      <c r="E41" s="879">
        <f>'t12'!C41/12</f>
        <v>0</v>
      </c>
      <c r="F41" s="873">
        <f>'t3'!M41+'t3'!N41+'t3'!O41+'t3'!P41+'t3'!Q41+'t3'!R41</f>
        <v>0</v>
      </c>
      <c r="G41" s="363" t="str">
        <f t="shared" si="0"/>
        <v>OK</v>
      </c>
      <c r="H41" s="363" t="str">
        <f t="shared" si="1"/>
        <v>OK</v>
      </c>
      <c r="I41" s="603">
        <f>IF(H41="KO",($H$5&amp;(('t12'!C41/12*273)+(('t3'!M41+'t3'!N41+'t3'!O41+'t3'!P41+'t3'!Q41+'t3'!R41)*273))&amp;")"),"")</f>
      </c>
    </row>
    <row r="42" spans="1:9" ht="12.75">
      <c r="A42" s="125" t="str">
        <f>'t1'!A42</f>
        <v>SOTTOCAPO  III CLASSE (VFP4 FERMA BIENNALE)</v>
      </c>
      <c r="B42" s="316" t="str">
        <f>'t1'!B42</f>
        <v>013963</v>
      </c>
      <c r="C42" s="873">
        <f>'t11'!U44+'t11'!V44</f>
        <v>0</v>
      </c>
      <c r="D42" s="873">
        <f>(C42-'t11'!Q44-'t11'!R44-'t11'!S44-'t11'!T44)</f>
        <v>0</v>
      </c>
      <c r="E42" s="879">
        <f>'t12'!C42/12</f>
        <v>0</v>
      </c>
      <c r="F42" s="873">
        <f>'t3'!M42+'t3'!N42+'t3'!O42+'t3'!P42+'t3'!Q42+'t3'!R42</f>
        <v>0</v>
      </c>
      <c r="G42" s="363" t="str">
        <f t="shared" si="0"/>
        <v>OK</v>
      </c>
      <c r="H42" s="363" t="str">
        <f t="shared" si="1"/>
        <v>OK</v>
      </c>
      <c r="I42" s="603">
        <f>IF(H42="KO",($H$5&amp;(('t12'!C42/12*273)+(('t3'!M42+'t3'!N42+'t3'!O42+'t3'!P42+'t3'!Q42+'t3'!R42)*273))&amp;")"),"")</f>
      </c>
    </row>
    <row r="43" spans="1:9" ht="12.75">
      <c r="A43" s="125" t="str">
        <f>'t1'!A43</f>
        <v>VOLONTARI IN FERMA PREFISSATA QUADRIENNALE</v>
      </c>
      <c r="B43" s="316" t="str">
        <f>'t1'!B43</f>
        <v>000FP4</v>
      </c>
      <c r="C43" s="873">
        <f>'t11'!U45+'t11'!V45</f>
        <v>0</v>
      </c>
      <c r="D43" s="873">
        <f>(C43-'t11'!Q45-'t11'!R45-'t11'!S45-'t11'!T45)</f>
        <v>0</v>
      </c>
      <c r="E43" s="879">
        <f>'t12'!C43/12</f>
        <v>0</v>
      </c>
      <c r="F43" s="873">
        <f>'t3'!M43+'t3'!N43+'t3'!O43+'t3'!P43+'t3'!Q43+'t3'!R43</f>
        <v>0</v>
      </c>
      <c r="G43" s="363" t="str">
        <f t="shared" si="0"/>
        <v>OK</v>
      </c>
      <c r="H43" s="363" t="str">
        <f t="shared" si="1"/>
        <v>OK</v>
      </c>
      <c r="I43" s="603">
        <f>IF(H43="KO",($H$5&amp;(('t12'!C43/12*273)+(('t3'!M43+'t3'!N43+'t3'!O43+'t3'!P43+'t3'!Q43+'t3'!R43)*273))&amp;")"),"")</f>
      </c>
    </row>
    <row r="44" spans="1:9" ht="12.75">
      <c r="A44" s="125" t="str">
        <f>'t1'!A44</f>
        <v>VOLONTARI IN FERMA PREFISSATA DI 1 ANNO</v>
      </c>
      <c r="B44" s="316" t="str">
        <f>'t1'!B44</f>
        <v>000FP1</v>
      </c>
      <c r="C44" s="873">
        <f>'t11'!U46+'t11'!V46</f>
        <v>0</v>
      </c>
      <c r="D44" s="873">
        <f>(C44-'t11'!Q46-'t11'!R46-'t11'!S46-'t11'!T46)</f>
        <v>0</v>
      </c>
      <c r="E44" s="879">
        <f>'t12'!C44/12</f>
        <v>0</v>
      </c>
      <c r="F44" s="873">
        <f>'t3'!M44+'t3'!N44+'t3'!O44+'t3'!P44+'t3'!Q44+'t3'!R44</f>
        <v>0</v>
      </c>
      <c r="G44" s="363" t="str">
        <f t="shared" si="0"/>
        <v>OK</v>
      </c>
      <c r="H44" s="363" t="str">
        <f t="shared" si="1"/>
        <v>OK</v>
      </c>
      <c r="I44" s="603">
        <f>IF(H44="KO",($H$5&amp;(('t12'!C44/12*273)+(('t3'!M44+'t3'!N44+'t3'!O44+'t3'!P44+'t3'!Q44+'t3'!R44)*273))&amp;")"),"")</f>
      </c>
    </row>
    <row r="45" spans="1:9" ht="12.75">
      <c r="A45" s="125" t="str">
        <f>'t1'!A45</f>
        <v>VOLONTARI IN FERMA PREFISSATA DI 1 ANNO RAFFERMATI</v>
      </c>
      <c r="B45" s="316" t="str">
        <f>'t1'!B45</f>
        <v>000FR1</v>
      </c>
      <c r="C45" s="873">
        <f>'t11'!U47+'t11'!V47</f>
        <v>0</v>
      </c>
      <c r="D45" s="873">
        <f>(C45-'t11'!Q47-'t11'!R47-'t11'!S47-'t11'!T47)</f>
        <v>0</v>
      </c>
      <c r="E45" s="879">
        <f>'t12'!C45/12</f>
        <v>0</v>
      </c>
      <c r="F45" s="873">
        <f>'t3'!M45+'t3'!N45+'t3'!O45+'t3'!P45+'t3'!Q45+'t3'!R45</f>
        <v>0</v>
      </c>
      <c r="G45" s="363" t="str">
        <f t="shared" si="0"/>
        <v>OK</v>
      </c>
      <c r="H45" s="363" t="str">
        <f t="shared" si="1"/>
        <v>OK</v>
      </c>
      <c r="I45" s="603">
        <f>IF(H45="KO",($H$5&amp;(('t12'!C45/12*273)+(('t3'!M45+'t3'!N45+'t3'!O45+'t3'!P45+'t3'!Q45+'t3'!R45)*273))&amp;")"),"")</f>
      </c>
    </row>
    <row r="46" spans="1:9" ht="12.75">
      <c r="A46" s="125" t="str">
        <f>'t1'!A46</f>
        <v>U.F.P. SOTTOTENENTE DI VASCELLO</v>
      </c>
      <c r="B46" s="316" t="str">
        <f>'t1'!B46</f>
        <v>017832</v>
      </c>
      <c r="C46" s="873">
        <f>'t11'!U48+'t11'!V48</f>
        <v>0</v>
      </c>
      <c r="D46" s="873">
        <f>(C46-'t11'!Q48-'t11'!R48-'t11'!S48-'t11'!T48)</f>
        <v>0</v>
      </c>
      <c r="E46" s="879">
        <f>'t12'!C46/12</f>
        <v>0</v>
      </c>
      <c r="F46" s="873">
        <f>'t3'!M46+'t3'!N46+'t3'!O46+'t3'!P46+'t3'!Q46+'t3'!R46</f>
        <v>0</v>
      </c>
      <c r="G46" s="363" t="str">
        <f t="shared" si="0"/>
        <v>OK</v>
      </c>
      <c r="H46" s="363" t="str">
        <f t="shared" si="1"/>
        <v>OK</v>
      </c>
      <c r="I46" s="603">
        <f>IF(H46="KO",($H$5&amp;(('t12'!C46/12*273)+(('t3'!M46+'t3'!N46+'t3'!O46+'t3'!P46+'t3'!Q46+'t3'!R46)*273))&amp;")"),"")</f>
      </c>
    </row>
    <row r="47" spans="1:9" ht="12.75">
      <c r="A47" s="125" t="str">
        <f>'t1'!A47</f>
        <v>U.F.P.  GUARDIAMARINA</v>
      </c>
      <c r="B47" s="316" t="str">
        <f>'t1'!B47</f>
        <v>014833</v>
      </c>
      <c r="C47" s="873">
        <f>'t11'!U49+'t11'!V49</f>
        <v>0</v>
      </c>
      <c r="D47" s="873">
        <f>(C47-'t11'!Q49-'t11'!R49-'t11'!S49-'t11'!T49)</f>
        <v>0</v>
      </c>
      <c r="E47" s="879">
        <f>'t12'!C47/12</f>
        <v>0</v>
      </c>
      <c r="F47" s="873">
        <f>'t3'!M47+'t3'!N47+'t3'!O47+'t3'!P47+'t3'!Q47+'t3'!R47</f>
        <v>0</v>
      </c>
      <c r="G47" s="363" t="str">
        <f t="shared" si="0"/>
        <v>OK</v>
      </c>
      <c r="H47" s="363" t="str">
        <f t="shared" si="1"/>
        <v>OK</v>
      </c>
      <c r="I47" s="603">
        <f>IF(H47="KO",($H$5&amp;(('t12'!C47/12*273)+(('t3'!M47+'t3'!N47+'t3'!O47+'t3'!P47+'t3'!Q47+'t3'!R47)*273))&amp;")"),"")</f>
      </c>
    </row>
    <row r="48" spans="1:9" ht="12.75">
      <c r="A48" s="125" t="str">
        <f>'t1'!A48</f>
        <v>ALLIEVI</v>
      </c>
      <c r="B48" s="316" t="str">
        <f>'t1'!B48</f>
        <v>000180</v>
      </c>
      <c r="C48" s="873">
        <f>'t11'!U50+'t11'!V50</f>
        <v>0</v>
      </c>
      <c r="D48" s="873">
        <f>(C48-'t11'!Q50-'t11'!R50-'t11'!S50-'t11'!T50)</f>
        <v>0</v>
      </c>
      <c r="E48" s="879">
        <f>'t12'!C48/12</f>
        <v>0</v>
      </c>
      <c r="F48" s="873">
        <f>'t3'!M48+'t3'!N48+'t3'!O48+'t3'!P48+'t3'!Q48+'t3'!R48</f>
        <v>0</v>
      </c>
      <c r="G48" s="363" t="str">
        <f>IF(H48="OK","OK","ERRORE")</f>
        <v>OK</v>
      </c>
      <c r="H48" s="363" t="str">
        <f>IF(((E48+F48)*273)&lt;(D48),"KO","OK")</f>
        <v>OK</v>
      </c>
      <c r="I48" s="603">
        <f>IF(H48="KO",($H$5&amp;(('t12'!C48/12*273)+(('t3'!M48+'t3'!N48+'t3'!O48+'t3'!P48+'t3'!Q48+'t3'!R48)*273))&amp;")"),"")</f>
      </c>
    </row>
    <row r="49" spans="1:9" ht="12.75">
      <c r="A49" s="125" t="str">
        <f>'t1'!A49</f>
        <v>ALLIEVI SCUOLE MILITARI</v>
      </c>
      <c r="B49" s="316" t="str">
        <f>'t1'!B49</f>
        <v>000SCM</v>
      </c>
      <c r="C49" s="873">
        <f>'t11'!U51+'t11'!V51</f>
        <v>0</v>
      </c>
      <c r="D49" s="873">
        <f>(C49-'t11'!Q51-'t11'!R51-'t11'!S51-'t11'!T51)</f>
        <v>0</v>
      </c>
      <c r="E49" s="879">
        <f>'t12'!C49/12</f>
        <v>0</v>
      </c>
      <c r="F49" s="873">
        <f>'t3'!M49+'t3'!N49+'t3'!O49+'t3'!P49+'t3'!Q49+'t3'!R49</f>
        <v>0</v>
      </c>
      <c r="G49" s="363" t="str">
        <f>IF(H49="OK","OK","ERRORE")</f>
        <v>OK</v>
      </c>
      <c r="H49" s="363" t="str">
        <f>IF(((E49+F49)*273)&lt;(D49),"KO","OK")</f>
        <v>OK</v>
      </c>
      <c r="I49" s="603">
        <f>IF(H49="KO",($H$5&amp;(('t12'!C49/12*273)+(('t3'!M49+'t3'!N49+'t3'!O49+'t3'!P49+'t3'!Q49+'t3'!R49)*273))&amp;")"),"")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AW61"/>
  <sheetViews>
    <sheetView showGridLines="0" zoomScalePageLayoutView="0" workbookViewId="0" topLeftCell="A1">
      <pane xSplit="2" ySplit="5" topLeftCell="R39" activePane="bottomRight" state="frozen"/>
      <selection pane="topLeft" activeCell="A2" sqref="A2"/>
      <selection pane="topRight" activeCell="A2" sqref="A2"/>
      <selection pane="bottomLeft" activeCell="A2" sqref="A2"/>
      <selection pane="bottomRight" activeCell="R6" sqref="R6"/>
    </sheetView>
  </sheetViews>
  <sheetFormatPr defaultColWidth="9.33203125" defaultRowHeight="10.5"/>
  <cols>
    <col min="1" max="1" width="54.83203125" style="5" customWidth="1"/>
    <col min="2" max="2" width="9.16015625" style="7" customWidth="1"/>
    <col min="3" max="5" width="4" style="7" customWidth="1"/>
    <col min="6" max="46" width="4" style="5" customWidth="1"/>
    <col min="47" max="47" width="12" style="5" customWidth="1"/>
    <col min="48" max="70" width="3.83203125" style="5" customWidth="1"/>
    <col min="71" max="16384" width="9.33203125" style="5" customWidth="1"/>
  </cols>
  <sheetData>
    <row r="1" spans="1:47" ht="43.5"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7"/>
      <c r="AQ1" s="957"/>
      <c r="AR1" s="957"/>
      <c r="AS1" s="957"/>
      <c r="AT1" s="957"/>
      <c r="AU1" s="310"/>
    </row>
    <row r="2" spans="1:47"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958"/>
      <c r="AG2" s="958"/>
      <c r="AH2" s="958"/>
      <c r="AI2" s="958"/>
      <c r="AJ2" s="958"/>
      <c r="AK2" s="958"/>
      <c r="AL2" s="958"/>
      <c r="AM2" s="958"/>
      <c r="AN2" s="958"/>
      <c r="AO2" s="958"/>
      <c r="AP2" s="958"/>
      <c r="AQ2" s="958"/>
      <c r="AR2" s="958"/>
      <c r="AS2" s="958"/>
      <c r="AT2" s="958"/>
      <c r="AU2" s="958"/>
    </row>
    <row r="3" spans="1:47" ht="13.5" thickBot="1">
      <c r="A3" s="303"/>
      <c r="B3" s="11"/>
      <c r="C3" s="969" t="s">
        <v>55</v>
      </c>
      <c r="D3" s="969"/>
      <c r="E3" s="969"/>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c r="AU3" s="213"/>
    </row>
    <row r="4" spans="1:47" s="99" customFormat="1" ht="16.5" customHeight="1" thickTop="1">
      <c r="A4" s="306"/>
      <c r="B4" s="304"/>
      <c r="C4" s="967" t="s">
        <v>159</v>
      </c>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307"/>
    </row>
    <row r="5" spans="1:47" ht="63.75" customHeight="1" thickBot="1">
      <c r="A5" s="302" t="s">
        <v>229</v>
      </c>
      <c r="B5" s="305" t="s">
        <v>230</v>
      </c>
      <c r="C5" s="241" t="str">
        <f>B6</f>
        <v>0D0330</v>
      </c>
      <c r="D5" s="242" t="str">
        <f>B7</f>
        <v>0D0329</v>
      </c>
      <c r="E5" s="242" t="str">
        <f>B8</f>
        <v>0D0334</v>
      </c>
      <c r="F5" s="242" t="str">
        <f>B9</f>
        <v>0D0562</v>
      </c>
      <c r="G5" s="242" t="str">
        <f>B10</f>
        <v>0D0345</v>
      </c>
      <c r="H5" s="242" t="str">
        <f>B11</f>
        <v>0D0563</v>
      </c>
      <c r="I5" s="242" t="str">
        <f>B12</f>
        <v>0D0956</v>
      </c>
      <c r="J5" s="242" t="str">
        <f>B13</f>
        <v>0D0564</v>
      </c>
      <c r="K5" s="242" t="str">
        <f>B14</f>
        <v>0D0566</v>
      </c>
      <c r="L5" s="243" t="str">
        <f>B15</f>
        <v>0D0567</v>
      </c>
      <c r="M5" s="243" t="str">
        <f>B16</f>
        <v>019343</v>
      </c>
      <c r="N5" s="242" t="str">
        <f>B17</f>
        <v>0D0957</v>
      </c>
      <c r="O5" s="242" t="str">
        <f>B18</f>
        <v>019341</v>
      </c>
      <c r="P5" s="242" t="str">
        <f>B19</f>
        <v>018958</v>
      </c>
      <c r="Q5" s="242" t="str">
        <f>B20</f>
        <v>018354</v>
      </c>
      <c r="R5" s="242" t="str">
        <f>B21</f>
        <v>018338</v>
      </c>
      <c r="S5" s="242" t="str">
        <f>B22</f>
        <v>017335</v>
      </c>
      <c r="T5" s="242" t="str">
        <f>B23</f>
        <v>017938</v>
      </c>
      <c r="U5" s="242" t="str">
        <f>B24</f>
        <v>017830</v>
      </c>
      <c r="V5" s="243" t="str">
        <f>B25</f>
        <v>017834</v>
      </c>
      <c r="W5" s="242" t="str">
        <f>B26</f>
        <v>017556</v>
      </c>
      <c r="X5" s="242" t="str">
        <f>B27</f>
        <v>016C10</v>
      </c>
      <c r="Y5" s="242" t="str">
        <f>B28</f>
        <v>016332</v>
      </c>
      <c r="Z5" s="242" t="str">
        <f>B29</f>
        <v>015347</v>
      </c>
      <c r="AA5" s="243" t="str">
        <f>B30</f>
        <v>014333</v>
      </c>
      <c r="AB5" s="243" t="str">
        <f>B31</f>
        <v>015959</v>
      </c>
      <c r="AC5" s="242" t="str">
        <f>B32</f>
        <v>013960</v>
      </c>
      <c r="AD5" s="242" t="str">
        <f>B33</f>
        <v>015350</v>
      </c>
      <c r="AE5" s="242" t="str">
        <f>B34</f>
        <v>014349</v>
      </c>
      <c r="AF5" s="242" t="str">
        <f>B35</f>
        <v>014308</v>
      </c>
      <c r="AG5" s="242" t="str">
        <f>B36</f>
        <v>013961</v>
      </c>
      <c r="AH5" s="242" t="str">
        <f>B37</f>
        <v>013962</v>
      </c>
      <c r="AI5" s="242" t="str">
        <f>B38</f>
        <v>013337</v>
      </c>
      <c r="AJ5" s="242" t="str">
        <f>B39</f>
        <v>013351</v>
      </c>
      <c r="AK5" s="242" t="str">
        <f>B40</f>
        <v>013352</v>
      </c>
      <c r="AL5" s="242" t="str">
        <f>B41</f>
        <v>013353</v>
      </c>
      <c r="AM5" s="242" t="str">
        <f>B42</f>
        <v>013963</v>
      </c>
      <c r="AN5" s="242" t="str">
        <f>B43</f>
        <v>000FP4</v>
      </c>
      <c r="AO5" s="242" t="str">
        <f>B44</f>
        <v>000FP1</v>
      </c>
      <c r="AP5" s="242" t="str">
        <f>B45</f>
        <v>000FR1</v>
      </c>
      <c r="AQ5" s="242" t="str">
        <f>B46</f>
        <v>017832</v>
      </c>
      <c r="AR5" s="242" t="str">
        <f>B47</f>
        <v>014833</v>
      </c>
      <c r="AS5" s="242" t="str">
        <f>B48</f>
        <v>000180</v>
      </c>
      <c r="AT5" s="242" t="str">
        <f>B49</f>
        <v>000SCM</v>
      </c>
      <c r="AU5" s="308" t="s">
        <v>116</v>
      </c>
    </row>
    <row r="6" spans="1:47" ht="12" customHeight="1" thickTop="1">
      <c r="A6" s="19" t="str">
        <f>'t1'!A6</f>
        <v>AMMIRAGLIO ISPETTORE CAPO</v>
      </c>
      <c r="B6" s="141" t="str">
        <f>'t1'!B6</f>
        <v>0D0330</v>
      </c>
      <c r="C6" s="244"/>
      <c r="D6" s="244"/>
      <c r="E6" s="244"/>
      <c r="F6" s="245"/>
      <c r="G6" s="245"/>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431">
        <f aca="true" t="shared" si="0" ref="AU6:AU49">SUM(C6:AT6)</f>
        <v>0</v>
      </c>
    </row>
    <row r="7" spans="1:47" ht="12" customHeight="1">
      <c r="A7" s="142" t="str">
        <f>'t1'!A7</f>
        <v>AMMIRAGLIO ISPETTORE</v>
      </c>
      <c r="B7" s="214" t="str">
        <f>'t1'!B7</f>
        <v>0D0329</v>
      </c>
      <c r="C7" s="245"/>
      <c r="D7" s="245"/>
      <c r="E7" s="245"/>
      <c r="F7" s="245"/>
      <c r="G7" s="245"/>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431">
        <f t="shared" si="0"/>
        <v>0</v>
      </c>
    </row>
    <row r="8" spans="1:47" ht="12" customHeight="1">
      <c r="A8" s="142" t="str">
        <f>'t1'!A8</f>
        <v>CONTRAMMIRAGLIO</v>
      </c>
      <c r="B8" s="214" t="str">
        <f>'t1'!B8</f>
        <v>0D0334</v>
      </c>
      <c r="C8" s="245"/>
      <c r="D8" s="245"/>
      <c r="E8" s="245"/>
      <c r="F8" s="245"/>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431">
        <f t="shared" si="0"/>
        <v>0</v>
      </c>
    </row>
    <row r="9" spans="1:47" ht="12" customHeight="1">
      <c r="A9" s="142" t="str">
        <f>'t1'!A9</f>
        <v>CAPITANO DI VASCELLO + 23 ANNI</v>
      </c>
      <c r="B9" s="214" t="str">
        <f>'t1'!B9</f>
        <v>0D0562</v>
      </c>
      <c r="C9" s="245"/>
      <c r="D9" s="245"/>
      <c r="E9" s="245"/>
      <c r="F9" s="245"/>
      <c r="G9" s="245"/>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431">
        <f t="shared" si="0"/>
        <v>0</v>
      </c>
    </row>
    <row r="10" spans="1:47" ht="12" customHeight="1">
      <c r="A10" s="142" t="str">
        <f>'t1'!A10</f>
        <v>CAPITANO DI VASCELLO</v>
      </c>
      <c r="B10" s="214" t="str">
        <f>'t1'!B10</f>
        <v>0D0345</v>
      </c>
      <c r="C10" s="248"/>
      <c r="D10" s="249"/>
      <c r="E10" s="249"/>
      <c r="F10" s="245"/>
      <c r="G10" s="245"/>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431">
        <f t="shared" si="0"/>
        <v>0</v>
      </c>
    </row>
    <row r="11" spans="1:47" ht="12" customHeight="1">
      <c r="A11" s="142" t="str">
        <f>'t1'!A11</f>
        <v>CAPITANO DI FREGATA + 23 ANNI</v>
      </c>
      <c r="B11" s="214" t="str">
        <f>'t1'!B11</f>
        <v>0D0563</v>
      </c>
      <c r="C11" s="248"/>
      <c r="D11" s="249"/>
      <c r="E11" s="249"/>
      <c r="F11" s="245"/>
      <c r="G11" s="245"/>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431">
        <f t="shared" si="0"/>
        <v>0</v>
      </c>
    </row>
    <row r="12" spans="1:47" ht="12" customHeight="1">
      <c r="A12" s="142" t="str">
        <f>'t1'!A12</f>
        <v>CAPITANO DI FREGATA + 18 ANNI</v>
      </c>
      <c r="B12" s="214" t="str">
        <f>'t1'!B12</f>
        <v>0D0956</v>
      </c>
      <c r="C12" s="245"/>
      <c r="D12" s="245"/>
      <c r="E12" s="245"/>
      <c r="F12" s="245"/>
      <c r="G12" s="245"/>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431">
        <f t="shared" si="0"/>
        <v>0</v>
      </c>
    </row>
    <row r="13" spans="1:47" ht="12" customHeight="1">
      <c r="A13" s="142" t="str">
        <f>'t1'!A13</f>
        <v>CAPITANO DI FREGATA + 13 ANNI</v>
      </c>
      <c r="B13" s="214" t="str">
        <f>'t1'!B13</f>
        <v>0D0564</v>
      </c>
      <c r="C13" s="250"/>
      <c r="D13" s="250"/>
      <c r="E13" s="250"/>
      <c r="F13" s="250"/>
      <c r="G13" s="250"/>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431">
        <f t="shared" si="0"/>
        <v>0</v>
      </c>
    </row>
    <row r="14" spans="1:47" ht="12" customHeight="1">
      <c r="A14" s="142" t="str">
        <f>'t1'!A14</f>
        <v>CAPITANO DI CORVETTA + 23 ANNI</v>
      </c>
      <c r="B14" s="214" t="str">
        <f>'t1'!B14</f>
        <v>0D0566</v>
      </c>
      <c r="C14" s="250"/>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431">
        <f t="shared" si="0"/>
        <v>0</v>
      </c>
    </row>
    <row r="15" spans="1:47" ht="12" customHeight="1">
      <c r="A15" s="142" t="str">
        <f>'t1'!A15</f>
        <v>CAPITANO DI CORVETTA + 13 ANNI</v>
      </c>
      <c r="B15" s="214" t="str">
        <f>'t1'!B15</f>
        <v>0D0567</v>
      </c>
      <c r="C15" s="250"/>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431">
        <f t="shared" si="0"/>
        <v>0</v>
      </c>
    </row>
    <row r="16" spans="1:47" ht="12" customHeight="1">
      <c r="A16" s="142" t="str">
        <f>'t1'!A16</f>
        <v>CAPITANO DI FREGATA</v>
      </c>
      <c r="B16" s="214" t="str">
        <f>'t1'!B16</f>
        <v>019343</v>
      </c>
      <c r="C16" s="250"/>
      <c r="D16" s="245"/>
      <c r="E16" s="245"/>
      <c r="F16" s="245"/>
      <c r="G16" s="245"/>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431">
        <f t="shared" si="0"/>
        <v>0</v>
      </c>
    </row>
    <row r="17" spans="1:47" ht="12" customHeight="1">
      <c r="A17" s="142" t="str">
        <f>'t1'!A17</f>
        <v>CAPITANO DI CORVETTA  CON 3 ANNI NEL GRADO</v>
      </c>
      <c r="B17" s="214" t="str">
        <f>'t1'!B17</f>
        <v>0D0957</v>
      </c>
      <c r="C17" s="250"/>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431">
        <f t="shared" si="0"/>
        <v>0</v>
      </c>
    </row>
    <row r="18" spans="1:47" ht="12" customHeight="1">
      <c r="A18" s="142" t="str">
        <f>'t1'!A18</f>
        <v>CAPITANO DI CORVETTA</v>
      </c>
      <c r="B18" s="214" t="str">
        <f>'t1'!B18</f>
        <v>019341</v>
      </c>
      <c r="C18" s="250"/>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431">
        <f t="shared" si="0"/>
        <v>0</v>
      </c>
    </row>
    <row r="19" spans="1:47" ht="12" customHeight="1">
      <c r="A19" s="142" t="str">
        <f>'t1'!A19</f>
        <v>TENENTE DI VASCELLO + 10 ANNI</v>
      </c>
      <c r="B19" s="214" t="str">
        <f>'t1'!B19</f>
        <v>018958</v>
      </c>
      <c r="C19" s="250"/>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431">
        <f t="shared" si="0"/>
        <v>0</v>
      </c>
    </row>
    <row r="20" spans="1:47" ht="12" customHeight="1">
      <c r="A20" s="142" t="str">
        <f>'t1'!A20</f>
        <v>TENENTE DI VASCELLO</v>
      </c>
      <c r="B20" s="214" t="str">
        <f>'t1'!B20</f>
        <v>018354</v>
      </c>
      <c r="C20" s="250"/>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431">
        <f t="shared" si="0"/>
        <v>0</v>
      </c>
    </row>
    <row r="21" spans="1:47" ht="12" customHeight="1">
      <c r="A21" s="142" t="str">
        <f>'t1'!A21</f>
        <v>SOTTOTENENTE DI VASCELLO</v>
      </c>
      <c r="B21" s="214" t="str">
        <f>'t1'!B21</f>
        <v>018338</v>
      </c>
      <c r="C21" s="250"/>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431">
        <f t="shared" si="0"/>
        <v>0</v>
      </c>
    </row>
    <row r="22" spans="1:47" ht="12" customHeight="1">
      <c r="A22" s="142" t="str">
        <f>'t1'!A22</f>
        <v>GUARDIAMARINA</v>
      </c>
      <c r="B22" s="214" t="str">
        <f>'t1'!B22</f>
        <v>017335</v>
      </c>
      <c r="C22" s="250"/>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431">
        <f t="shared" si="0"/>
        <v>0</v>
      </c>
    </row>
    <row r="23" spans="1:47" ht="12" customHeight="1">
      <c r="A23" s="142" t="str">
        <f>'t1'!A23</f>
        <v>PRIMO LUOGOTENENTE</v>
      </c>
      <c r="B23" s="214" t="str">
        <f>'t1'!B23</f>
        <v>017938</v>
      </c>
      <c r="C23" s="250"/>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431">
        <f t="shared" si="0"/>
        <v>0</v>
      </c>
    </row>
    <row r="24" spans="1:47" ht="12" customHeight="1">
      <c r="A24" s="142" t="str">
        <f>'t1'!A24</f>
        <v>LUOGOTENENTE</v>
      </c>
      <c r="B24" s="214" t="str">
        <f>'t1'!B24</f>
        <v>017830</v>
      </c>
      <c r="C24" s="250"/>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431">
        <f t="shared" si="0"/>
        <v>0</v>
      </c>
    </row>
    <row r="25" spans="1:47" ht="12" customHeight="1">
      <c r="A25" s="142" t="str">
        <f>'t1'!A25</f>
        <v>PRIMO MARESCIALLO CON 8 ANNI NEL GRADO</v>
      </c>
      <c r="B25" s="214" t="str">
        <f>'t1'!B25</f>
        <v>017834</v>
      </c>
      <c r="C25" s="250"/>
      <c r="D25" s="245"/>
      <c r="E25" s="245"/>
      <c r="F25" s="245"/>
      <c r="G25" s="245"/>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431">
        <f t="shared" si="0"/>
        <v>0</v>
      </c>
    </row>
    <row r="26" spans="1:47" ht="12" customHeight="1">
      <c r="A26" s="142" t="str">
        <f>'t1'!A26</f>
        <v>PRIMO MARESCIALLO</v>
      </c>
      <c r="B26" s="214" t="str">
        <f>'t1'!B26</f>
        <v>017556</v>
      </c>
      <c r="C26" s="250"/>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431">
        <f t="shared" si="0"/>
        <v>0</v>
      </c>
    </row>
    <row r="27" spans="1:47" ht="12" customHeight="1">
      <c r="A27" s="142" t="str">
        <f>'t1'!A27</f>
        <v>CAPO DI I CLASSE CON 10 ANNI</v>
      </c>
      <c r="B27" s="214" t="str">
        <f>'t1'!B27</f>
        <v>016C10</v>
      </c>
      <c r="C27" s="250"/>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431">
        <f t="shared" si="0"/>
        <v>0</v>
      </c>
    </row>
    <row r="28" spans="1:47" ht="12" customHeight="1">
      <c r="A28" s="142" t="str">
        <f>'t1'!A28</f>
        <v>CAPO DI I CLASSE</v>
      </c>
      <c r="B28" s="214" t="str">
        <f>'t1'!B28</f>
        <v>016332</v>
      </c>
      <c r="C28" s="250"/>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431">
        <f t="shared" si="0"/>
        <v>0</v>
      </c>
    </row>
    <row r="29" spans="1:47" ht="12" customHeight="1">
      <c r="A29" s="142" t="str">
        <f>'t1'!A29</f>
        <v>CAPO DI II CLASSE</v>
      </c>
      <c r="B29" s="214" t="str">
        <f>'t1'!B29</f>
        <v>015347</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431">
        <f t="shared" si="0"/>
        <v>0</v>
      </c>
    </row>
    <row r="30" spans="1:47" ht="12" customHeight="1">
      <c r="A30" s="142" t="str">
        <f>'t1'!A30</f>
        <v>CAPO DI III CLASSE</v>
      </c>
      <c r="B30" s="214" t="str">
        <f>'t1'!B30</f>
        <v>014333</v>
      </c>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431">
        <f t="shared" si="0"/>
        <v>0</v>
      </c>
    </row>
    <row r="31" spans="1:47" ht="12" customHeight="1">
      <c r="A31" s="142" t="str">
        <f>'t1'!A31</f>
        <v>SECONDO CAPO SCELTO QUALIFICA SPECIALE</v>
      </c>
      <c r="B31" s="214" t="str">
        <f>'t1'!B31</f>
        <v>015959</v>
      </c>
      <c r="C31" s="252"/>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431">
        <f t="shared" si="0"/>
        <v>0</v>
      </c>
    </row>
    <row r="32" spans="1:47" ht="12" customHeight="1">
      <c r="A32" s="142" t="str">
        <f>'t1'!A32</f>
        <v>SECONDO CAPO SCELTO CON 4 ANNI NEL GRADO</v>
      </c>
      <c r="B32" s="214" t="str">
        <f>'t1'!B32</f>
        <v>013960</v>
      </c>
      <c r="C32" s="252"/>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431">
        <f t="shared" si="0"/>
        <v>0</v>
      </c>
    </row>
    <row r="33" spans="1:47" ht="12" customHeight="1">
      <c r="A33" s="142" t="str">
        <f>'t1'!A33</f>
        <v>SECONDO CAPO SCELTO</v>
      </c>
      <c r="B33" s="214" t="str">
        <f>'t1'!B33</f>
        <v>015350</v>
      </c>
      <c r="C33" s="252"/>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431">
        <f t="shared" si="0"/>
        <v>0</v>
      </c>
    </row>
    <row r="34" spans="1:47" ht="12" customHeight="1">
      <c r="A34" s="142" t="str">
        <f>'t1'!A34</f>
        <v>SECONDO CAPO</v>
      </c>
      <c r="B34" s="214" t="str">
        <f>'t1'!B34</f>
        <v>014349</v>
      </c>
      <c r="C34" s="252"/>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431">
        <f t="shared" si="0"/>
        <v>0</v>
      </c>
    </row>
    <row r="35" spans="1:47" ht="12" customHeight="1">
      <c r="A35" s="142" t="str">
        <f>'t1'!A35</f>
        <v>SERGENTE</v>
      </c>
      <c r="B35" s="214" t="str">
        <f>'t1'!B35</f>
        <v>014308</v>
      </c>
      <c r="C35" s="252"/>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431">
        <f t="shared" si="0"/>
        <v>0</v>
      </c>
    </row>
    <row r="36" spans="1:47" ht="12" customHeight="1">
      <c r="A36" s="142" t="str">
        <f>'t1'!A36</f>
        <v>SOTTOCAPO DI 1^ CLASSE SCELTO QUALIFICA SPECIALE</v>
      </c>
      <c r="B36" s="214" t="str">
        <f>'t1'!B36</f>
        <v>013961</v>
      </c>
      <c r="C36" s="252"/>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431">
        <f t="shared" si="0"/>
        <v>0</v>
      </c>
    </row>
    <row r="37" spans="1:47" ht="12" customHeight="1">
      <c r="A37" s="142" t="str">
        <f>'t1'!A37</f>
        <v>SOTTOCAPO DI 1^ CLASSE SCELTO CON 5 ANNI NEL GRADO</v>
      </c>
      <c r="B37" s="214" t="str">
        <f>'t1'!B37</f>
        <v>013962</v>
      </c>
      <c r="C37" s="252"/>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431">
        <f t="shared" si="0"/>
        <v>0</v>
      </c>
    </row>
    <row r="38" spans="1:47" ht="12" customHeight="1">
      <c r="A38" s="142" t="str">
        <f>'t1'!A38</f>
        <v>SOTTOCAPO DI I CLASSE SCELTO</v>
      </c>
      <c r="B38" s="214" t="str">
        <f>'t1'!B38</f>
        <v>013337</v>
      </c>
      <c r="C38" s="252"/>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431">
        <f t="shared" si="0"/>
        <v>0</v>
      </c>
    </row>
    <row r="39" spans="1:47" ht="12" customHeight="1">
      <c r="A39" s="142" t="str">
        <f>'t1'!A39</f>
        <v>SOTTOCAPO DI I CLASSE</v>
      </c>
      <c r="B39" s="214" t="str">
        <f>'t1'!B39</f>
        <v>013351</v>
      </c>
      <c r="C39" s="252"/>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431">
        <f t="shared" si="0"/>
        <v>0</v>
      </c>
    </row>
    <row r="40" spans="1:47" ht="12" customHeight="1">
      <c r="A40" s="142" t="str">
        <f>'t1'!A40</f>
        <v>SOTTOCAPO DI II CLASSE</v>
      </c>
      <c r="B40" s="214" t="str">
        <f>'t1'!B40</f>
        <v>013352</v>
      </c>
      <c r="C40" s="252"/>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431">
        <f t="shared" si="0"/>
        <v>0</v>
      </c>
    </row>
    <row r="41" spans="1:47" ht="12" customHeight="1">
      <c r="A41" s="142" t="str">
        <f>'t1'!A41</f>
        <v>SOTTOCAPO DI III CLASSE</v>
      </c>
      <c r="B41" s="214" t="str">
        <f>'t1'!B41</f>
        <v>013353</v>
      </c>
      <c r="C41" s="252"/>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431">
        <f t="shared" si="0"/>
        <v>0</v>
      </c>
    </row>
    <row r="42" spans="1:47" ht="12" customHeight="1">
      <c r="A42" s="142" t="str">
        <f>'t1'!A42</f>
        <v>SOTTOCAPO  III CLASSE (VFP4 FERMA BIENNALE)</v>
      </c>
      <c r="B42" s="214" t="str">
        <f>'t1'!B42</f>
        <v>013963</v>
      </c>
      <c r="C42" s="252"/>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431">
        <f t="shared" si="0"/>
        <v>0</v>
      </c>
    </row>
    <row r="43" spans="1:47" ht="12" customHeight="1">
      <c r="A43" s="142" t="str">
        <f>'t1'!A43</f>
        <v>VOLONTARI IN FERMA PREFISSATA QUADRIENNALE</v>
      </c>
      <c r="B43" s="214" t="str">
        <f>'t1'!B43</f>
        <v>000FP4</v>
      </c>
      <c r="C43" s="252"/>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431">
        <f t="shared" si="0"/>
        <v>0</v>
      </c>
    </row>
    <row r="44" spans="1:47" ht="12" customHeight="1">
      <c r="A44" s="142" t="str">
        <f>'t1'!A44</f>
        <v>VOLONTARI IN FERMA PREFISSATA DI 1 ANNO</v>
      </c>
      <c r="B44" s="214" t="str">
        <f>'t1'!B44</f>
        <v>000FP1</v>
      </c>
      <c r="C44" s="252"/>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431">
        <f t="shared" si="0"/>
        <v>0</v>
      </c>
    </row>
    <row r="45" spans="1:47" ht="12" customHeight="1">
      <c r="A45" s="142" t="str">
        <f>'t1'!A45</f>
        <v>VOLONTARI IN FERMA PREFISSATA DI 1 ANNO RAFFERMATI</v>
      </c>
      <c r="B45" s="214" t="str">
        <f>'t1'!B45</f>
        <v>000FR1</v>
      </c>
      <c r="C45" s="252"/>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431">
        <f t="shared" si="0"/>
        <v>0</v>
      </c>
    </row>
    <row r="46" spans="1:47" ht="12" customHeight="1">
      <c r="A46" s="142" t="str">
        <f>'t1'!A46</f>
        <v>U.F.P. SOTTOTENENTE DI VASCELLO</v>
      </c>
      <c r="B46" s="214" t="str">
        <f>'t1'!B46</f>
        <v>017832</v>
      </c>
      <c r="C46" s="252"/>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431">
        <f t="shared" si="0"/>
        <v>0</v>
      </c>
    </row>
    <row r="47" spans="1:47" ht="12" customHeight="1">
      <c r="A47" s="142" t="str">
        <f>'t1'!A47</f>
        <v>U.F.P.  GUARDIAMARINA</v>
      </c>
      <c r="B47" s="214" t="str">
        <f>'t1'!B47</f>
        <v>014833</v>
      </c>
      <c r="C47" s="252"/>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431">
        <f t="shared" si="0"/>
        <v>0</v>
      </c>
    </row>
    <row r="48" spans="1:47" ht="12" customHeight="1">
      <c r="A48" s="142" t="str">
        <f>'t1'!A48</f>
        <v>ALLIEVI</v>
      </c>
      <c r="B48" s="214" t="str">
        <f>'t1'!B48</f>
        <v>000180</v>
      </c>
      <c r="C48" s="252"/>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431">
        <f t="shared" si="0"/>
        <v>0</v>
      </c>
    </row>
    <row r="49" spans="1:47" ht="12" customHeight="1" thickBot="1">
      <c r="A49" s="142" t="str">
        <f>'t1'!A49</f>
        <v>ALLIEVI SCUOLE MILITARI</v>
      </c>
      <c r="B49" s="214" t="str">
        <f>'t1'!B49</f>
        <v>000SCM</v>
      </c>
      <c r="C49" s="252"/>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431">
        <f t="shared" si="0"/>
        <v>0</v>
      </c>
    </row>
    <row r="50" spans="1:47" s="101" customFormat="1" ht="17.25" customHeight="1" thickBot="1" thickTop="1">
      <c r="A50" s="211" t="s">
        <v>156</v>
      </c>
      <c r="B50" s="212"/>
      <c r="C50" s="433">
        <f aca="true" t="shared" si="1" ref="C50:AU50">SUM(C6:C49)</f>
        <v>0</v>
      </c>
      <c r="D50" s="434">
        <f t="shared" si="1"/>
        <v>0</v>
      </c>
      <c r="E50" s="434">
        <f t="shared" si="1"/>
        <v>0</v>
      </c>
      <c r="F50" s="434">
        <f t="shared" si="1"/>
        <v>0</v>
      </c>
      <c r="G50" s="434">
        <f t="shared" si="1"/>
        <v>0</v>
      </c>
      <c r="H50" s="434">
        <f t="shared" si="1"/>
        <v>0</v>
      </c>
      <c r="I50" s="434">
        <f t="shared" si="1"/>
        <v>0</v>
      </c>
      <c r="J50" s="434">
        <f t="shared" si="1"/>
        <v>0</v>
      </c>
      <c r="K50" s="434">
        <f t="shared" si="1"/>
        <v>0</v>
      </c>
      <c r="L50" s="434">
        <f t="shared" si="1"/>
        <v>0</v>
      </c>
      <c r="M50" s="434">
        <f t="shared" si="1"/>
        <v>0</v>
      </c>
      <c r="N50" s="434">
        <f t="shared" si="1"/>
        <v>0</v>
      </c>
      <c r="O50" s="434">
        <f t="shared" si="1"/>
        <v>0</v>
      </c>
      <c r="P50" s="434">
        <f t="shared" si="1"/>
        <v>0</v>
      </c>
      <c r="Q50" s="434">
        <f t="shared" si="1"/>
        <v>0</v>
      </c>
      <c r="R50" s="434">
        <f t="shared" si="1"/>
        <v>0</v>
      </c>
      <c r="S50" s="434">
        <f t="shared" si="1"/>
        <v>0</v>
      </c>
      <c r="T50" s="434">
        <f t="shared" si="1"/>
        <v>0</v>
      </c>
      <c r="U50" s="434">
        <f t="shared" si="1"/>
        <v>0</v>
      </c>
      <c r="V50" s="434">
        <f t="shared" si="1"/>
        <v>0</v>
      </c>
      <c r="W50" s="434">
        <f t="shared" si="1"/>
        <v>0</v>
      </c>
      <c r="X50" s="434">
        <f t="shared" si="1"/>
        <v>0</v>
      </c>
      <c r="Y50" s="434">
        <f t="shared" si="1"/>
        <v>0</v>
      </c>
      <c r="Z50" s="434">
        <f t="shared" si="1"/>
        <v>0</v>
      </c>
      <c r="AA50" s="434">
        <f t="shared" si="1"/>
        <v>0</v>
      </c>
      <c r="AB50" s="434">
        <f t="shared" si="1"/>
        <v>0</v>
      </c>
      <c r="AC50" s="434">
        <f t="shared" si="1"/>
        <v>0</v>
      </c>
      <c r="AD50" s="434">
        <f t="shared" si="1"/>
        <v>0</v>
      </c>
      <c r="AE50" s="434">
        <f t="shared" si="1"/>
        <v>0</v>
      </c>
      <c r="AF50" s="434">
        <f t="shared" si="1"/>
        <v>0</v>
      </c>
      <c r="AG50" s="434">
        <f t="shared" si="1"/>
        <v>0</v>
      </c>
      <c r="AH50" s="434">
        <f t="shared" si="1"/>
        <v>0</v>
      </c>
      <c r="AI50" s="434">
        <f t="shared" si="1"/>
        <v>0</v>
      </c>
      <c r="AJ50" s="434">
        <f t="shared" si="1"/>
        <v>0</v>
      </c>
      <c r="AK50" s="434">
        <f t="shared" si="1"/>
        <v>0</v>
      </c>
      <c r="AL50" s="434">
        <f t="shared" si="1"/>
        <v>0</v>
      </c>
      <c r="AM50" s="434">
        <f t="shared" si="1"/>
        <v>0</v>
      </c>
      <c r="AN50" s="434">
        <f t="shared" si="1"/>
        <v>0</v>
      </c>
      <c r="AO50" s="434">
        <f t="shared" si="1"/>
        <v>0</v>
      </c>
      <c r="AP50" s="434">
        <f t="shared" si="1"/>
        <v>0</v>
      </c>
      <c r="AQ50" s="434">
        <f t="shared" si="1"/>
        <v>0</v>
      </c>
      <c r="AR50" s="434">
        <f t="shared" si="1"/>
        <v>0</v>
      </c>
      <c r="AS50" s="434">
        <f t="shared" si="1"/>
        <v>0</v>
      </c>
      <c r="AT50" s="434">
        <f t="shared" si="1"/>
        <v>0</v>
      </c>
      <c r="AU50" s="432">
        <f t="shared" si="1"/>
        <v>0</v>
      </c>
    </row>
    <row r="51" ht="17.25" customHeight="1">
      <c r="A51" s="21"/>
    </row>
    <row r="52" ht="9.75">
      <c r="A52" s="21"/>
    </row>
    <row r="61" ht="9.75">
      <c r="AW61" s="151"/>
    </row>
  </sheetData>
  <sheetProtection password="EA98" sheet="1" formatColumns="0" selectLockedCells="1"/>
  <mergeCells count="4">
    <mergeCell ref="C4:AT4"/>
    <mergeCell ref="C3:AT3"/>
    <mergeCell ref="AF2:AU2"/>
    <mergeCell ref="A1:AT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54"/>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7" customWidth="1"/>
    <col min="2" max="2" width="10.66015625" style="97" customWidth="1"/>
    <col min="3" max="14" width="11.16015625" style="87" customWidth="1"/>
    <col min="15" max="18" width="9.33203125" style="87" customWidth="1"/>
    <col min="19" max="20" width="11.16015625" style="87" customWidth="1"/>
    <col min="21" max="21" width="6.66015625" style="87" customWidth="1"/>
    <col min="22" max="25" width="10.83203125" style="87" customWidth="1"/>
    <col min="26" max="16384" width="10.66015625" style="87" customWidth="1"/>
  </cols>
  <sheetData>
    <row r="1" spans="1:20" s="5" customFormat="1" ht="43.5" customHeight="1">
      <c r="A1" s="957" t="str">
        <f>'t1'!A1</f>
        <v>CAPITANERIE DI PORTO - anno 2018</v>
      </c>
      <c r="B1" s="957"/>
      <c r="C1" s="957"/>
      <c r="D1" s="957"/>
      <c r="E1" s="957"/>
      <c r="F1" s="957"/>
      <c r="G1" s="957"/>
      <c r="H1" s="957"/>
      <c r="I1" s="957"/>
      <c r="J1" s="957"/>
      <c r="K1" s="957"/>
      <c r="L1" s="957"/>
      <c r="M1" s="957"/>
      <c r="N1" s="957"/>
      <c r="O1" s="957"/>
      <c r="P1" s="957"/>
      <c r="Q1" s="957"/>
      <c r="R1" s="957"/>
      <c r="S1"/>
      <c r="T1" s="310"/>
    </row>
    <row r="2" spans="1:20" s="5" customFormat="1" ht="30" customHeight="1" thickBot="1">
      <c r="A2" s="309"/>
      <c r="B2" s="2"/>
      <c r="C2" s="3"/>
      <c r="D2" s="3"/>
      <c r="E2" s="3"/>
      <c r="F2" s="3"/>
      <c r="G2" s="3"/>
      <c r="H2" s="3"/>
      <c r="I2" s="4"/>
      <c r="J2" s="3"/>
      <c r="K2" s="3"/>
      <c r="L2" s="3"/>
      <c r="M2" s="3"/>
      <c r="N2" s="958"/>
      <c r="O2" s="958"/>
      <c r="P2" s="958"/>
      <c r="Q2" s="958"/>
      <c r="R2" s="958"/>
      <c r="S2" s="958"/>
      <c r="T2" s="958"/>
    </row>
    <row r="3" spans="1:25" ht="15" customHeight="1" thickBot="1">
      <c r="A3" s="88"/>
      <c r="B3" s="89"/>
      <c r="C3" s="301" t="s">
        <v>225</v>
      </c>
      <c r="D3" s="90"/>
      <c r="E3" s="90"/>
      <c r="F3" s="90"/>
      <c r="G3" s="90"/>
      <c r="H3" s="90"/>
      <c r="I3" s="90"/>
      <c r="J3" s="90"/>
      <c r="K3" s="90"/>
      <c r="L3" s="90"/>
      <c r="M3" s="90"/>
      <c r="N3" s="90"/>
      <c r="O3" s="90"/>
      <c r="P3" s="90"/>
      <c r="Q3" s="90"/>
      <c r="R3" s="90"/>
      <c r="S3" s="90"/>
      <c r="T3" s="91"/>
      <c r="V3"/>
      <c r="W3"/>
      <c r="X3"/>
      <c r="Y3"/>
    </row>
    <row r="4" spans="1:25" ht="30" customHeight="1" thickTop="1">
      <c r="A4" s="280" t="s">
        <v>117</v>
      </c>
      <c r="B4" s="92" t="s">
        <v>56</v>
      </c>
      <c r="C4" s="970" t="s">
        <v>307</v>
      </c>
      <c r="D4" s="971"/>
      <c r="E4" s="970" t="s">
        <v>308</v>
      </c>
      <c r="F4" s="971"/>
      <c r="G4" s="970" t="s">
        <v>309</v>
      </c>
      <c r="H4" s="971"/>
      <c r="I4" s="970" t="s">
        <v>49</v>
      </c>
      <c r="J4" s="971"/>
      <c r="K4" s="970" t="s">
        <v>50</v>
      </c>
      <c r="L4" s="971"/>
      <c r="M4" s="970" t="s">
        <v>571</v>
      </c>
      <c r="N4" s="971"/>
      <c r="O4" s="970" t="s">
        <v>352</v>
      </c>
      <c r="P4" s="971"/>
      <c r="Q4" s="970" t="s">
        <v>84</v>
      </c>
      <c r="R4" s="971"/>
      <c r="S4" s="970" t="s">
        <v>59</v>
      </c>
      <c r="T4" s="974"/>
      <c r="V4"/>
      <c r="W4"/>
      <c r="X4"/>
      <c r="Y4"/>
    </row>
    <row r="5" spans="1:25" ht="9.75">
      <c r="A5" s="579"/>
      <c r="B5" s="92"/>
      <c r="C5" s="972" t="s">
        <v>312</v>
      </c>
      <c r="D5" s="973"/>
      <c r="E5" s="972" t="s">
        <v>313</v>
      </c>
      <c r="F5" s="973"/>
      <c r="G5" s="972" t="s">
        <v>314</v>
      </c>
      <c r="H5" s="973"/>
      <c r="I5" s="972" t="s">
        <v>315</v>
      </c>
      <c r="J5" s="973"/>
      <c r="K5" s="972" t="s">
        <v>316</v>
      </c>
      <c r="L5" s="973"/>
      <c r="M5" s="972" t="s">
        <v>530</v>
      </c>
      <c r="N5" s="973"/>
      <c r="O5" s="972" t="s">
        <v>351</v>
      </c>
      <c r="P5" s="973"/>
      <c r="Q5" s="972" t="s">
        <v>317</v>
      </c>
      <c r="R5" s="973"/>
      <c r="S5" s="972"/>
      <c r="T5" s="975"/>
      <c r="V5"/>
      <c r="W5"/>
      <c r="X5"/>
      <c r="Y5"/>
    </row>
    <row r="6" spans="1:25" ht="10.5" thickBot="1">
      <c r="A6" s="93"/>
      <c r="B6" s="94"/>
      <c r="C6" s="581" t="s">
        <v>57</v>
      </c>
      <c r="D6" s="582" t="s">
        <v>58</v>
      </c>
      <c r="E6" s="581" t="s">
        <v>57</v>
      </c>
      <c r="F6" s="582" t="s">
        <v>58</v>
      </c>
      <c r="G6" s="581" t="s">
        <v>57</v>
      </c>
      <c r="H6" s="582" t="s">
        <v>58</v>
      </c>
      <c r="I6" s="581" t="s">
        <v>57</v>
      </c>
      <c r="J6" s="582" t="s">
        <v>58</v>
      </c>
      <c r="K6" s="581" t="s">
        <v>57</v>
      </c>
      <c r="L6" s="582" t="s">
        <v>58</v>
      </c>
      <c r="M6" s="581" t="s">
        <v>57</v>
      </c>
      <c r="N6" s="582" t="s">
        <v>58</v>
      </c>
      <c r="O6" s="581" t="s">
        <v>57</v>
      </c>
      <c r="P6" s="582" t="s">
        <v>58</v>
      </c>
      <c r="Q6" s="581" t="s">
        <v>57</v>
      </c>
      <c r="R6" s="582" t="s">
        <v>58</v>
      </c>
      <c r="S6" s="581" t="s">
        <v>57</v>
      </c>
      <c r="T6" s="583" t="s">
        <v>58</v>
      </c>
      <c r="V6"/>
      <c r="W6"/>
      <c r="X6"/>
      <c r="Y6"/>
    </row>
    <row r="7" spans="1:25" ht="12.75" customHeight="1" thickTop="1">
      <c r="A7" s="20" t="str">
        <f>'t1'!A6</f>
        <v>AMMIRAGLIO ISPETTORE CAPO</v>
      </c>
      <c r="B7" s="221" t="str">
        <f>'t1'!B6</f>
        <v>0D0330</v>
      </c>
      <c r="C7" s="217"/>
      <c r="D7" s="222"/>
      <c r="E7" s="217"/>
      <c r="F7" s="222"/>
      <c r="G7" s="217"/>
      <c r="H7" s="222"/>
      <c r="I7" s="217"/>
      <c r="J7" s="222"/>
      <c r="K7" s="513"/>
      <c r="L7" s="216"/>
      <c r="M7" s="217"/>
      <c r="N7" s="222"/>
      <c r="O7" s="223"/>
      <c r="P7" s="222"/>
      <c r="Q7" s="223"/>
      <c r="R7" s="222"/>
      <c r="S7" s="435">
        <f>SUM(C7,E7,G7,I7,K7,M7,O7,Q7)</f>
        <v>0</v>
      </c>
      <c r="T7" s="436">
        <f>SUM(D7,F7,H7,J7,L7,N7,P7,R7)</f>
        <v>0</v>
      </c>
      <c r="V7"/>
      <c r="W7"/>
      <c r="X7"/>
      <c r="Y7"/>
    </row>
    <row r="8" spans="1:25" ht="12.75" customHeight="1">
      <c r="A8" s="142" t="str">
        <f>'t1'!A7</f>
        <v>AMMIRAGLIO ISPETTORE</v>
      </c>
      <c r="B8" s="214" t="str">
        <f>'t1'!B7</f>
        <v>0D0329</v>
      </c>
      <c r="C8" s="217"/>
      <c r="D8" s="222"/>
      <c r="E8" s="217"/>
      <c r="F8" s="222"/>
      <c r="G8" s="217"/>
      <c r="H8" s="222"/>
      <c r="I8" s="217"/>
      <c r="J8" s="222"/>
      <c r="K8" s="515"/>
      <c r="L8" s="216"/>
      <c r="M8" s="217"/>
      <c r="N8" s="222"/>
      <c r="O8" s="223"/>
      <c r="P8" s="222"/>
      <c r="Q8" s="223"/>
      <c r="R8" s="222"/>
      <c r="S8" s="437">
        <f aca="true" t="shared" si="0" ref="S8:S48">SUM(C8,E8,G8,I8,K8,M8,O8,Q8)</f>
        <v>0</v>
      </c>
      <c r="T8" s="438">
        <f aca="true" t="shared" si="1" ref="T8:T48">SUM(D8,F8,H8,J8,L8,N8,P8,R8)</f>
        <v>0</v>
      </c>
      <c r="V8"/>
      <c r="W8"/>
      <c r="X8"/>
      <c r="Y8"/>
    </row>
    <row r="9" spans="1:25" ht="12.75" customHeight="1">
      <c r="A9" s="142" t="str">
        <f>'t1'!A8</f>
        <v>CONTRAMMIRAGLIO</v>
      </c>
      <c r="B9" s="214" t="str">
        <f>'t1'!B8</f>
        <v>0D0334</v>
      </c>
      <c r="C9" s="217"/>
      <c r="D9" s="222"/>
      <c r="E9" s="217"/>
      <c r="F9" s="222"/>
      <c r="G9" s="217"/>
      <c r="H9" s="222"/>
      <c r="I9" s="217"/>
      <c r="J9" s="222"/>
      <c r="K9" s="515"/>
      <c r="L9" s="216"/>
      <c r="M9" s="217"/>
      <c r="N9" s="222"/>
      <c r="O9" s="223"/>
      <c r="P9" s="222"/>
      <c r="Q9" s="223"/>
      <c r="R9" s="222"/>
      <c r="S9" s="437">
        <f t="shared" si="0"/>
        <v>0</v>
      </c>
      <c r="T9" s="438">
        <f t="shared" si="1"/>
        <v>0</v>
      </c>
      <c r="V9"/>
      <c r="W9"/>
      <c r="X9"/>
      <c r="Y9"/>
    </row>
    <row r="10" spans="1:25" ht="12.75" customHeight="1">
      <c r="A10" s="142" t="str">
        <f>'t1'!A9</f>
        <v>CAPITANO DI VASCELLO + 23 ANNI</v>
      </c>
      <c r="B10" s="214" t="str">
        <f>'t1'!B9</f>
        <v>0D0562</v>
      </c>
      <c r="C10" s="217"/>
      <c r="D10" s="222"/>
      <c r="E10" s="217"/>
      <c r="F10" s="222"/>
      <c r="G10" s="217"/>
      <c r="H10" s="222"/>
      <c r="I10" s="217"/>
      <c r="J10" s="222"/>
      <c r="K10" s="515"/>
      <c r="L10" s="216"/>
      <c r="M10" s="217"/>
      <c r="N10" s="222"/>
      <c r="O10" s="223"/>
      <c r="P10" s="222"/>
      <c r="Q10" s="223"/>
      <c r="R10" s="222"/>
      <c r="S10" s="437">
        <f t="shared" si="0"/>
        <v>0</v>
      </c>
      <c r="T10" s="438">
        <f t="shared" si="1"/>
        <v>0</v>
      </c>
      <c r="V10"/>
      <c r="W10"/>
      <c r="X10"/>
      <c r="Y10"/>
    </row>
    <row r="11" spans="1:25" ht="12.75" customHeight="1">
      <c r="A11" s="142" t="str">
        <f>'t1'!A10</f>
        <v>CAPITANO DI VASCELLO</v>
      </c>
      <c r="B11" s="214" t="str">
        <f>'t1'!B10</f>
        <v>0D0345</v>
      </c>
      <c r="C11" s="217"/>
      <c r="D11" s="222"/>
      <c r="E11" s="217"/>
      <c r="F11" s="222"/>
      <c r="G11" s="217"/>
      <c r="H11" s="222"/>
      <c r="I11" s="217"/>
      <c r="J11" s="222"/>
      <c r="K11" s="515"/>
      <c r="L11" s="216"/>
      <c r="M11" s="217"/>
      <c r="N11" s="222"/>
      <c r="O11" s="223"/>
      <c r="P11" s="222"/>
      <c r="Q11" s="223"/>
      <c r="R11" s="222"/>
      <c r="S11" s="437">
        <f t="shared" si="0"/>
        <v>0</v>
      </c>
      <c r="T11" s="438">
        <f t="shared" si="1"/>
        <v>0</v>
      </c>
      <c r="V11"/>
      <c r="W11"/>
      <c r="X11"/>
      <c r="Y11"/>
    </row>
    <row r="12" spans="1:25" ht="12.75" customHeight="1">
      <c r="A12" s="142" t="str">
        <f>'t1'!A11</f>
        <v>CAPITANO DI FREGATA + 23 ANNI</v>
      </c>
      <c r="B12" s="214" t="str">
        <f>'t1'!B11</f>
        <v>0D0563</v>
      </c>
      <c r="C12" s="217"/>
      <c r="D12" s="222"/>
      <c r="E12" s="217"/>
      <c r="F12" s="222"/>
      <c r="G12" s="217"/>
      <c r="H12" s="222"/>
      <c r="I12" s="217"/>
      <c r="J12" s="222"/>
      <c r="K12" s="515"/>
      <c r="L12" s="216"/>
      <c r="M12" s="217"/>
      <c r="N12" s="222"/>
      <c r="O12" s="223"/>
      <c r="P12" s="222"/>
      <c r="Q12" s="223"/>
      <c r="R12" s="222"/>
      <c r="S12" s="437">
        <f t="shared" si="0"/>
        <v>0</v>
      </c>
      <c r="T12" s="438">
        <f t="shared" si="1"/>
        <v>0</v>
      </c>
      <c r="V12"/>
      <c r="W12"/>
      <c r="X12"/>
      <c r="Y12"/>
    </row>
    <row r="13" spans="1:25" ht="12.75" customHeight="1">
      <c r="A13" s="142" t="str">
        <f>'t1'!A12</f>
        <v>CAPITANO DI FREGATA + 18 ANNI</v>
      </c>
      <c r="B13" s="214" t="str">
        <f>'t1'!B12</f>
        <v>0D0956</v>
      </c>
      <c r="C13" s="217"/>
      <c r="D13" s="222"/>
      <c r="E13" s="217"/>
      <c r="F13" s="222"/>
      <c r="G13" s="217"/>
      <c r="H13" s="222"/>
      <c r="I13" s="217"/>
      <c r="J13" s="222"/>
      <c r="K13" s="515"/>
      <c r="L13" s="216"/>
      <c r="M13" s="217"/>
      <c r="N13" s="222"/>
      <c r="O13" s="223"/>
      <c r="P13" s="222"/>
      <c r="Q13" s="223"/>
      <c r="R13" s="222"/>
      <c r="S13" s="437">
        <f t="shared" si="0"/>
        <v>0</v>
      </c>
      <c r="T13" s="438">
        <f t="shared" si="1"/>
        <v>0</v>
      </c>
      <c r="V13"/>
      <c r="W13"/>
      <c r="X13"/>
      <c r="Y13"/>
    </row>
    <row r="14" spans="1:25" ht="12.75" customHeight="1">
      <c r="A14" s="142" t="str">
        <f>'t1'!A13</f>
        <v>CAPITANO DI FREGATA + 13 ANNI</v>
      </c>
      <c r="B14" s="214" t="str">
        <f>'t1'!B13</f>
        <v>0D0564</v>
      </c>
      <c r="C14" s="217"/>
      <c r="D14" s="222"/>
      <c r="E14" s="217"/>
      <c r="F14" s="222"/>
      <c r="G14" s="217"/>
      <c r="H14" s="222"/>
      <c r="I14" s="217"/>
      <c r="J14" s="222"/>
      <c r="K14" s="515"/>
      <c r="L14" s="216"/>
      <c r="M14" s="217"/>
      <c r="N14" s="222"/>
      <c r="O14" s="223"/>
      <c r="P14" s="222"/>
      <c r="Q14" s="223"/>
      <c r="R14" s="222"/>
      <c r="S14" s="437">
        <f t="shared" si="0"/>
        <v>0</v>
      </c>
      <c r="T14" s="438">
        <f t="shared" si="1"/>
        <v>0</v>
      </c>
      <c r="V14"/>
      <c r="W14"/>
      <c r="X14"/>
      <c r="Y14"/>
    </row>
    <row r="15" spans="1:25" ht="12.75" customHeight="1">
      <c r="A15" s="142" t="str">
        <f>'t1'!A14</f>
        <v>CAPITANO DI CORVETTA + 23 ANNI</v>
      </c>
      <c r="B15" s="214" t="str">
        <f>'t1'!B14</f>
        <v>0D0566</v>
      </c>
      <c r="C15" s="217"/>
      <c r="D15" s="222"/>
      <c r="E15" s="217"/>
      <c r="F15" s="222"/>
      <c r="G15" s="217"/>
      <c r="H15" s="222"/>
      <c r="I15" s="217"/>
      <c r="J15" s="222"/>
      <c r="K15" s="515"/>
      <c r="L15" s="216"/>
      <c r="M15" s="217"/>
      <c r="N15" s="222"/>
      <c r="O15" s="223"/>
      <c r="P15" s="222"/>
      <c r="Q15" s="223"/>
      <c r="R15" s="222"/>
      <c r="S15" s="437">
        <f t="shared" si="0"/>
        <v>0</v>
      </c>
      <c r="T15" s="438">
        <f t="shared" si="1"/>
        <v>0</v>
      </c>
      <c r="V15"/>
      <c r="W15"/>
      <c r="X15"/>
      <c r="Y15"/>
    </row>
    <row r="16" spans="1:25" ht="12.75" customHeight="1">
      <c r="A16" s="142" t="str">
        <f>'t1'!A15</f>
        <v>CAPITANO DI CORVETTA + 13 ANNI</v>
      </c>
      <c r="B16" s="214" t="str">
        <f>'t1'!B15</f>
        <v>0D0567</v>
      </c>
      <c r="C16" s="217"/>
      <c r="D16" s="222"/>
      <c r="E16" s="217"/>
      <c r="F16" s="222"/>
      <c r="G16" s="217"/>
      <c r="H16" s="222"/>
      <c r="I16" s="217"/>
      <c r="J16" s="222"/>
      <c r="K16" s="515"/>
      <c r="L16" s="216"/>
      <c r="M16" s="217"/>
      <c r="N16" s="222"/>
      <c r="O16" s="223"/>
      <c r="P16" s="222"/>
      <c r="Q16" s="223"/>
      <c r="R16" s="222"/>
      <c r="S16" s="437">
        <f t="shared" si="0"/>
        <v>0</v>
      </c>
      <c r="T16" s="438">
        <f t="shared" si="1"/>
        <v>0</v>
      </c>
      <c r="V16"/>
      <c r="W16"/>
      <c r="X16"/>
      <c r="Y16"/>
    </row>
    <row r="17" spans="1:25" ht="12.75" customHeight="1">
      <c r="A17" s="142" t="str">
        <f>'t1'!A16</f>
        <v>CAPITANO DI FREGATA</v>
      </c>
      <c r="B17" s="214" t="str">
        <f>'t1'!B16</f>
        <v>019343</v>
      </c>
      <c r="C17" s="217"/>
      <c r="D17" s="222"/>
      <c r="E17" s="217"/>
      <c r="F17" s="222"/>
      <c r="G17" s="217"/>
      <c r="H17" s="222"/>
      <c r="I17" s="217"/>
      <c r="J17" s="222"/>
      <c r="K17" s="515"/>
      <c r="L17" s="216"/>
      <c r="M17" s="217"/>
      <c r="N17" s="222"/>
      <c r="O17" s="223"/>
      <c r="P17" s="222"/>
      <c r="Q17" s="223"/>
      <c r="R17" s="222"/>
      <c r="S17" s="437">
        <f t="shared" si="0"/>
        <v>0</v>
      </c>
      <c r="T17" s="438">
        <f t="shared" si="1"/>
        <v>0</v>
      </c>
      <c r="V17"/>
      <c r="W17"/>
      <c r="X17"/>
      <c r="Y17"/>
    </row>
    <row r="18" spans="1:25" ht="12.75" customHeight="1">
      <c r="A18" s="142" t="str">
        <f>'t1'!A17</f>
        <v>CAPITANO DI CORVETTA  CON 3 ANNI NEL GRADO</v>
      </c>
      <c r="B18" s="214" t="str">
        <f>'t1'!B17</f>
        <v>0D0957</v>
      </c>
      <c r="C18" s="217"/>
      <c r="D18" s="222"/>
      <c r="E18" s="217"/>
      <c r="F18" s="222"/>
      <c r="G18" s="217"/>
      <c r="H18" s="222"/>
      <c r="I18" s="217"/>
      <c r="J18" s="222"/>
      <c r="K18" s="515"/>
      <c r="L18" s="216"/>
      <c r="M18" s="217"/>
      <c r="N18" s="222"/>
      <c r="O18" s="223"/>
      <c r="P18" s="222"/>
      <c r="Q18" s="223"/>
      <c r="R18" s="222"/>
      <c r="S18" s="437">
        <f t="shared" si="0"/>
        <v>0</v>
      </c>
      <c r="T18" s="438">
        <f t="shared" si="1"/>
        <v>0</v>
      </c>
      <c r="V18"/>
      <c r="W18"/>
      <c r="X18"/>
      <c r="Y18"/>
    </row>
    <row r="19" spans="1:25" ht="12.75" customHeight="1">
      <c r="A19" s="142" t="str">
        <f>'t1'!A18</f>
        <v>CAPITANO DI CORVETTA</v>
      </c>
      <c r="B19" s="214" t="str">
        <f>'t1'!B18</f>
        <v>019341</v>
      </c>
      <c r="C19" s="217"/>
      <c r="D19" s="222"/>
      <c r="E19" s="217"/>
      <c r="F19" s="222"/>
      <c r="G19" s="217"/>
      <c r="H19" s="222"/>
      <c r="I19" s="217"/>
      <c r="J19" s="222"/>
      <c r="K19" s="515"/>
      <c r="L19" s="216"/>
      <c r="M19" s="217"/>
      <c r="N19" s="222"/>
      <c r="O19" s="223"/>
      <c r="P19" s="222"/>
      <c r="Q19" s="223"/>
      <c r="R19" s="222"/>
      <c r="S19" s="437">
        <f t="shared" si="0"/>
        <v>0</v>
      </c>
      <c r="T19" s="438">
        <f t="shared" si="1"/>
        <v>0</v>
      </c>
      <c r="V19"/>
      <c r="W19"/>
      <c r="X19"/>
      <c r="Y19"/>
    </row>
    <row r="20" spans="1:25" ht="12.75" customHeight="1">
      <c r="A20" s="142" t="str">
        <f>'t1'!A19</f>
        <v>TENENTE DI VASCELLO + 10 ANNI</v>
      </c>
      <c r="B20" s="214" t="str">
        <f>'t1'!B19</f>
        <v>018958</v>
      </c>
      <c r="C20" s="217"/>
      <c r="D20" s="222"/>
      <c r="E20" s="217"/>
      <c r="F20" s="222"/>
      <c r="G20" s="217"/>
      <c r="H20" s="222"/>
      <c r="I20" s="217"/>
      <c r="J20" s="222"/>
      <c r="K20" s="515"/>
      <c r="L20" s="216"/>
      <c r="M20" s="217"/>
      <c r="N20" s="222"/>
      <c r="O20" s="223"/>
      <c r="P20" s="222"/>
      <c r="Q20" s="223"/>
      <c r="R20" s="222"/>
      <c r="S20" s="437">
        <f t="shared" si="0"/>
        <v>0</v>
      </c>
      <c r="T20" s="438">
        <f t="shared" si="1"/>
        <v>0</v>
      </c>
      <c r="V20"/>
      <c r="W20"/>
      <c r="X20"/>
      <c r="Y20"/>
    </row>
    <row r="21" spans="1:25" ht="12.75" customHeight="1">
      <c r="A21" s="142" t="str">
        <f>'t1'!A20</f>
        <v>TENENTE DI VASCELLO</v>
      </c>
      <c r="B21" s="214" t="str">
        <f>'t1'!B20</f>
        <v>018354</v>
      </c>
      <c r="C21" s="217"/>
      <c r="D21" s="222"/>
      <c r="E21" s="217"/>
      <c r="F21" s="222"/>
      <c r="G21" s="217"/>
      <c r="H21" s="222"/>
      <c r="I21" s="217"/>
      <c r="J21" s="222"/>
      <c r="K21" s="515"/>
      <c r="L21" s="216"/>
      <c r="M21" s="217"/>
      <c r="N21" s="222"/>
      <c r="O21" s="223"/>
      <c r="P21" s="222"/>
      <c r="Q21" s="223"/>
      <c r="R21" s="222"/>
      <c r="S21" s="437">
        <f t="shared" si="0"/>
        <v>0</v>
      </c>
      <c r="T21" s="438">
        <f t="shared" si="1"/>
        <v>0</v>
      </c>
      <c r="V21"/>
      <c r="W21"/>
      <c r="X21"/>
      <c r="Y21"/>
    </row>
    <row r="22" spans="1:25" ht="12.75" customHeight="1">
      <c r="A22" s="142" t="str">
        <f>'t1'!A21</f>
        <v>SOTTOTENENTE DI VASCELLO</v>
      </c>
      <c r="B22" s="214" t="str">
        <f>'t1'!B21</f>
        <v>018338</v>
      </c>
      <c r="C22" s="217"/>
      <c r="D22" s="222"/>
      <c r="E22" s="217"/>
      <c r="F22" s="222"/>
      <c r="G22" s="217"/>
      <c r="H22" s="222"/>
      <c r="I22" s="217"/>
      <c r="J22" s="222"/>
      <c r="K22" s="515"/>
      <c r="L22" s="216"/>
      <c r="M22" s="217"/>
      <c r="N22" s="222"/>
      <c r="O22" s="223"/>
      <c r="P22" s="222"/>
      <c r="Q22" s="223"/>
      <c r="R22" s="222"/>
      <c r="S22" s="437">
        <f t="shared" si="0"/>
        <v>0</v>
      </c>
      <c r="T22" s="438">
        <f t="shared" si="1"/>
        <v>0</v>
      </c>
      <c r="V22"/>
      <c r="W22"/>
      <c r="X22"/>
      <c r="Y22"/>
    </row>
    <row r="23" spans="1:25" ht="12.75" customHeight="1">
      <c r="A23" s="142" t="str">
        <f>'t1'!A22</f>
        <v>GUARDIAMARINA</v>
      </c>
      <c r="B23" s="214" t="str">
        <f>'t1'!B22</f>
        <v>017335</v>
      </c>
      <c r="C23" s="217"/>
      <c r="D23" s="222"/>
      <c r="E23" s="217"/>
      <c r="F23" s="222"/>
      <c r="G23" s="217"/>
      <c r="H23" s="222"/>
      <c r="I23" s="217"/>
      <c r="J23" s="222"/>
      <c r="K23" s="515"/>
      <c r="L23" s="216"/>
      <c r="M23" s="217"/>
      <c r="N23" s="222"/>
      <c r="O23" s="223"/>
      <c r="P23" s="222"/>
      <c r="Q23" s="223"/>
      <c r="R23" s="222"/>
      <c r="S23" s="437">
        <f t="shared" si="0"/>
        <v>0</v>
      </c>
      <c r="T23" s="438">
        <f t="shared" si="1"/>
        <v>0</v>
      </c>
      <c r="V23"/>
      <c r="W23"/>
      <c r="X23"/>
      <c r="Y23"/>
    </row>
    <row r="24" spans="1:25" ht="12.75" customHeight="1">
      <c r="A24" s="142" t="str">
        <f>'t1'!A23</f>
        <v>PRIMO LUOGOTENENTE</v>
      </c>
      <c r="B24" s="214" t="str">
        <f>'t1'!B23</f>
        <v>017938</v>
      </c>
      <c r="C24" s="217"/>
      <c r="D24" s="222"/>
      <c r="E24" s="217"/>
      <c r="F24" s="222"/>
      <c r="G24" s="217"/>
      <c r="H24" s="222"/>
      <c r="I24" s="217"/>
      <c r="J24" s="222"/>
      <c r="K24" s="515"/>
      <c r="L24" s="216"/>
      <c r="M24" s="217"/>
      <c r="N24" s="222"/>
      <c r="O24" s="223"/>
      <c r="P24" s="222"/>
      <c r="Q24" s="223"/>
      <c r="R24" s="222"/>
      <c r="S24" s="437">
        <f t="shared" si="0"/>
        <v>0</v>
      </c>
      <c r="T24" s="438">
        <f t="shared" si="1"/>
        <v>0</v>
      </c>
      <c r="V24"/>
      <c r="W24"/>
      <c r="X24"/>
      <c r="Y24"/>
    </row>
    <row r="25" spans="1:25" ht="12.75" customHeight="1">
      <c r="A25" s="142" t="str">
        <f>'t1'!A24</f>
        <v>LUOGOTENENTE</v>
      </c>
      <c r="B25" s="214" t="str">
        <f>'t1'!B24</f>
        <v>017830</v>
      </c>
      <c r="C25" s="217"/>
      <c r="D25" s="222"/>
      <c r="E25" s="217"/>
      <c r="F25" s="222"/>
      <c r="G25" s="217"/>
      <c r="H25" s="222"/>
      <c r="I25" s="217"/>
      <c r="J25" s="222"/>
      <c r="K25" s="515"/>
      <c r="L25" s="216"/>
      <c r="M25" s="217"/>
      <c r="N25" s="222"/>
      <c r="O25" s="223"/>
      <c r="P25" s="222"/>
      <c r="Q25" s="223"/>
      <c r="R25" s="222"/>
      <c r="S25" s="437">
        <f t="shared" si="0"/>
        <v>0</v>
      </c>
      <c r="T25" s="438">
        <f t="shared" si="1"/>
        <v>0</v>
      </c>
      <c r="V25"/>
      <c r="W25"/>
      <c r="X25"/>
      <c r="Y25"/>
    </row>
    <row r="26" spans="1:25" ht="12.75" customHeight="1">
      <c r="A26" s="142" t="str">
        <f>'t1'!A25</f>
        <v>PRIMO MARESCIALLO CON 8 ANNI NEL GRADO</v>
      </c>
      <c r="B26" s="214" t="str">
        <f>'t1'!B25</f>
        <v>017834</v>
      </c>
      <c r="C26" s="217"/>
      <c r="D26" s="222"/>
      <c r="E26" s="217"/>
      <c r="F26" s="222"/>
      <c r="G26" s="217"/>
      <c r="H26" s="222"/>
      <c r="I26" s="217"/>
      <c r="J26" s="222"/>
      <c r="K26" s="515"/>
      <c r="L26" s="216"/>
      <c r="M26" s="217"/>
      <c r="N26" s="222"/>
      <c r="O26" s="223"/>
      <c r="P26" s="222"/>
      <c r="Q26" s="223"/>
      <c r="R26" s="222"/>
      <c r="S26" s="437">
        <f t="shared" si="0"/>
        <v>0</v>
      </c>
      <c r="T26" s="438">
        <f t="shared" si="1"/>
        <v>0</v>
      </c>
      <c r="V26"/>
      <c r="W26"/>
      <c r="X26"/>
      <c r="Y26"/>
    </row>
    <row r="27" spans="1:25" ht="12.75" customHeight="1">
      <c r="A27" s="142" t="str">
        <f>'t1'!A26</f>
        <v>PRIMO MARESCIALLO</v>
      </c>
      <c r="B27" s="214" t="str">
        <f>'t1'!B26</f>
        <v>017556</v>
      </c>
      <c r="C27" s="217"/>
      <c r="D27" s="222"/>
      <c r="E27" s="217"/>
      <c r="F27" s="222"/>
      <c r="G27" s="217"/>
      <c r="H27" s="222"/>
      <c r="I27" s="217"/>
      <c r="J27" s="222"/>
      <c r="K27" s="515"/>
      <c r="L27" s="216"/>
      <c r="M27" s="217"/>
      <c r="N27" s="222"/>
      <c r="O27" s="223"/>
      <c r="P27" s="222"/>
      <c r="Q27" s="223"/>
      <c r="R27" s="222"/>
      <c r="S27" s="437">
        <f t="shared" si="0"/>
        <v>0</v>
      </c>
      <c r="T27" s="438">
        <f t="shared" si="1"/>
        <v>0</v>
      </c>
      <c r="V27"/>
      <c r="W27"/>
      <c r="X27"/>
      <c r="Y27"/>
    </row>
    <row r="28" spans="1:25" ht="12.75" customHeight="1">
      <c r="A28" s="142" t="str">
        <f>'t1'!A27</f>
        <v>CAPO DI I CLASSE CON 10 ANNI</v>
      </c>
      <c r="B28" s="214" t="str">
        <f>'t1'!B27</f>
        <v>016C10</v>
      </c>
      <c r="C28" s="217"/>
      <c r="D28" s="222"/>
      <c r="E28" s="217"/>
      <c r="F28" s="222"/>
      <c r="G28" s="217"/>
      <c r="H28" s="222"/>
      <c r="I28" s="217"/>
      <c r="J28" s="222"/>
      <c r="K28" s="515"/>
      <c r="L28" s="216"/>
      <c r="M28" s="217"/>
      <c r="N28" s="222"/>
      <c r="O28" s="223"/>
      <c r="P28" s="222"/>
      <c r="Q28" s="223"/>
      <c r="R28" s="222"/>
      <c r="S28" s="437">
        <f t="shared" si="0"/>
        <v>0</v>
      </c>
      <c r="T28" s="438">
        <f t="shared" si="1"/>
        <v>0</v>
      </c>
      <c r="V28"/>
      <c r="W28"/>
      <c r="X28"/>
      <c r="Y28"/>
    </row>
    <row r="29" spans="1:25" ht="12.75" customHeight="1">
      <c r="A29" s="142" t="str">
        <f>'t1'!A28</f>
        <v>CAPO DI I CLASSE</v>
      </c>
      <c r="B29" s="214" t="str">
        <f>'t1'!B28</f>
        <v>016332</v>
      </c>
      <c r="C29" s="217"/>
      <c r="D29" s="222"/>
      <c r="E29" s="217"/>
      <c r="F29" s="222"/>
      <c r="G29" s="217"/>
      <c r="H29" s="222"/>
      <c r="I29" s="217"/>
      <c r="J29" s="222"/>
      <c r="K29" s="515"/>
      <c r="L29" s="216"/>
      <c r="M29" s="217"/>
      <c r="N29" s="222"/>
      <c r="O29" s="223"/>
      <c r="P29" s="222"/>
      <c r="Q29" s="223"/>
      <c r="R29" s="222"/>
      <c r="S29" s="437">
        <f t="shared" si="0"/>
        <v>0</v>
      </c>
      <c r="T29" s="438">
        <f t="shared" si="1"/>
        <v>0</v>
      </c>
      <c r="V29"/>
      <c r="W29"/>
      <c r="X29"/>
      <c r="Y29"/>
    </row>
    <row r="30" spans="1:25" ht="12.75" customHeight="1">
      <c r="A30" s="142" t="str">
        <f>'t1'!A29</f>
        <v>CAPO DI II CLASSE</v>
      </c>
      <c r="B30" s="214" t="str">
        <f>'t1'!B29</f>
        <v>015347</v>
      </c>
      <c r="C30" s="217"/>
      <c r="D30" s="222"/>
      <c r="E30" s="217"/>
      <c r="F30" s="222"/>
      <c r="G30" s="217"/>
      <c r="H30" s="222"/>
      <c r="I30" s="217"/>
      <c r="J30" s="222"/>
      <c r="K30" s="515"/>
      <c r="L30" s="216"/>
      <c r="M30" s="217"/>
      <c r="N30" s="222"/>
      <c r="O30" s="223"/>
      <c r="P30" s="222"/>
      <c r="Q30" s="223"/>
      <c r="R30" s="222"/>
      <c r="S30" s="437">
        <f t="shared" si="0"/>
        <v>0</v>
      </c>
      <c r="T30" s="438">
        <f t="shared" si="1"/>
        <v>0</v>
      </c>
      <c r="V30"/>
      <c r="W30"/>
      <c r="X30"/>
      <c r="Y30"/>
    </row>
    <row r="31" spans="1:25" ht="12.75" customHeight="1">
      <c r="A31" s="142" t="str">
        <f>'t1'!A30</f>
        <v>CAPO DI III CLASSE</v>
      </c>
      <c r="B31" s="214" t="str">
        <f>'t1'!B30</f>
        <v>014333</v>
      </c>
      <c r="C31" s="217"/>
      <c r="D31" s="222"/>
      <c r="E31" s="217"/>
      <c r="F31" s="222"/>
      <c r="G31" s="217"/>
      <c r="H31" s="222"/>
      <c r="I31" s="224"/>
      <c r="J31" s="222"/>
      <c r="K31" s="515"/>
      <c r="L31" s="216"/>
      <c r="M31" s="217"/>
      <c r="N31" s="222"/>
      <c r="O31" s="223"/>
      <c r="P31" s="222"/>
      <c r="Q31" s="223"/>
      <c r="R31" s="222"/>
      <c r="S31" s="437">
        <f t="shared" si="0"/>
        <v>0</v>
      </c>
      <c r="T31" s="438">
        <f t="shared" si="1"/>
        <v>0</v>
      </c>
      <c r="V31"/>
      <c r="W31"/>
      <c r="X31"/>
      <c r="Y31"/>
    </row>
    <row r="32" spans="1:25" ht="12.75" customHeight="1">
      <c r="A32" s="142" t="str">
        <f>'t1'!A31</f>
        <v>SECONDO CAPO SCELTO QUALIFICA SPECIALE</v>
      </c>
      <c r="B32" s="214" t="str">
        <f>'t1'!B31</f>
        <v>015959</v>
      </c>
      <c r="C32" s="217"/>
      <c r="D32" s="222"/>
      <c r="E32" s="217"/>
      <c r="F32" s="222"/>
      <c r="G32" s="217"/>
      <c r="H32" s="222"/>
      <c r="I32" s="225"/>
      <c r="J32" s="222"/>
      <c r="K32" s="515"/>
      <c r="L32" s="216"/>
      <c r="M32" s="217"/>
      <c r="N32" s="222"/>
      <c r="O32" s="223"/>
      <c r="P32" s="222"/>
      <c r="Q32" s="223"/>
      <c r="R32" s="222"/>
      <c r="S32" s="437">
        <f t="shared" si="0"/>
        <v>0</v>
      </c>
      <c r="T32" s="438">
        <f t="shared" si="1"/>
        <v>0</v>
      </c>
      <c r="V32"/>
      <c r="W32"/>
      <c r="X32"/>
      <c r="Y32"/>
    </row>
    <row r="33" spans="1:25" ht="12.75" customHeight="1">
      <c r="A33" s="142" t="str">
        <f>'t1'!A32</f>
        <v>SECONDO CAPO SCELTO CON 4 ANNI NEL GRADO</v>
      </c>
      <c r="B33" s="214" t="str">
        <f>'t1'!B32</f>
        <v>013960</v>
      </c>
      <c r="C33" s="217"/>
      <c r="D33" s="222"/>
      <c r="E33" s="217"/>
      <c r="F33" s="222"/>
      <c r="G33" s="217"/>
      <c r="H33" s="222"/>
      <c r="I33" s="217"/>
      <c r="J33" s="222"/>
      <c r="K33" s="515"/>
      <c r="L33" s="216"/>
      <c r="M33" s="217"/>
      <c r="N33" s="222"/>
      <c r="O33" s="223"/>
      <c r="P33" s="222"/>
      <c r="Q33" s="223"/>
      <c r="R33" s="222"/>
      <c r="S33" s="437">
        <f t="shared" si="0"/>
        <v>0</v>
      </c>
      <c r="T33" s="438">
        <f t="shared" si="1"/>
        <v>0</v>
      </c>
      <c r="V33"/>
      <c r="W33"/>
      <c r="X33"/>
      <c r="Y33"/>
    </row>
    <row r="34" spans="1:25" ht="12.75" customHeight="1">
      <c r="A34" s="142" t="str">
        <f>'t1'!A33</f>
        <v>SECONDO CAPO SCELTO</v>
      </c>
      <c r="B34" s="214" t="str">
        <f>'t1'!B33</f>
        <v>015350</v>
      </c>
      <c r="C34" s="217"/>
      <c r="D34" s="222"/>
      <c r="E34" s="217"/>
      <c r="F34" s="222"/>
      <c r="G34" s="217"/>
      <c r="H34" s="222"/>
      <c r="I34" s="217"/>
      <c r="J34" s="222"/>
      <c r="K34" s="515"/>
      <c r="L34" s="216"/>
      <c r="M34" s="217"/>
      <c r="N34" s="222"/>
      <c r="O34" s="223"/>
      <c r="P34" s="222"/>
      <c r="Q34" s="223"/>
      <c r="R34" s="222"/>
      <c r="S34" s="437">
        <f t="shared" si="0"/>
        <v>0</v>
      </c>
      <c r="T34" s="438">
        <f t="shared" si="1"/>
        <v>0</v>
      </c>
      <c r="V34"/>
      <c r="W34"/>
      <c r="X34"/>
      <c r="Y34"/>
    </row>
    <row r="35" spans="1:25" ht="12.75" customHeight="1">
      <c r="A35" s="142" t="str">
        <f>'t1'!A34</f>
        <v>SECONDO CAPO</v>
      </c>
      <c r="B35" s="214" t="str">
        <f>'t1'!B34</f>
        <v>014349</v>
      </c>
      <c r="C35" s="217"/>
      <c r="D35" s="222"/>
      <c r="E35" s="217"/>
      <c r="F35" s="222"/>
      <c r="G35" s="217"/>
      <c r="H35" s="222"/>
      <c r="I35" s="217"/>
      <c r="J35" s="222"/>
      <c r="K35" s="515"/>
      <c r="L35" s="216"/>
      <c r="M35" s="217"/>
      <c r="N35" s="222"/>
      <c r="O35" s="223"/>
      <c r="P35" s="222"/>
      <c r="Q35" s="223"/>
      <c r="R35" s="222"/>
      <c r="S35" s="437">
        <f t="shared" si="0"/>
        <v>0</v>
      </c>
      <c r="T35" s="438">
        <f t="shared" si="1"/>
        <v>0</v>
      </c>
      <c r="V35"/>
      <c r="W35"/>
      <c r="X35"/>
      <c r="Y35"/>
    </row>
    <row r="36" spans="1:25" ht="12.75" customHeight="1">
      <c r="A36" s="142" t="str">
        <f>'t1'!A35</f>
        <v>SERGENTE</v>
      </c>
      <c r="B36" s="214" t="str">
        <f>'t1'!B35</f>
        <v>014308</v>
      </c>
      <c r="C36" s="217"/>
      <c r="D36" s="222"/>
      <c r="E36" s="217"/>
      <c r="F36" s="222"/>
      <c r="G36" s="217"/>
      <c r="H36" s="222"/>
      <c r="I36" s="217"/>
      <c r="J36" s="222"/>
      <c r="K36" s="515"/>
      <c r="L36" s="216"/>
      <c r="M36" s="217"/>
      <c r="N36" s="222"/>
      <c r="O36" s="223"/>
      <c r="P36" s="222"/>
      <c r="Q36" s="223"/>
      <c r="R36" s="222"/>
      <c r="S36" s="437">
        <f t="shared" si="0"/>
        <v>0</v>
      </c>
      <c r="T36" s="438">
        <f t="shared" si="1"/>
        <v>0</v>
      </c>
      <c r="V36"/>
      <c r="W36"/>
      <c r="X36"/>
      <c r="Y36"/>
    </row>
    <row r="37" spans="1:25" ht="12.75" customHeight="1">
      <c r="A37" s="142" t="str">
        <f>'t1'!A36</f>
        <v>SOTTOCAPO DI 1^ CLASSE SCELTO QUALIFICA SPECIALE</v>
      </c>
      <c r="B37" s="214" t="str">
        <f>'t1'!B36</f>
        <v>013961</v>
      </c>
      <c r="C37" s="217"/>
      <c r="D37" s="222"/>
      <c r="E37" s="217"/>
      <c r="F37" s="222"/>
      <c r="G37" s="217"/>
      <c r="H37" s="222"/>
      <c r="I37" s="217"/>
      <c r="J37" s="222"/>
      <c r="K37" s="515"/>
      <c r="L37" s="216"/>
      <c r="M37" s="217"/>
      <c r="N37" s="222"/>
      <c r="O37" s="223"/>
      <c r="P37" s="222"/>
      <c r="Q37" s="223"/>
      <c r="R37" s="222"/>
      <c r="S37" s="437">
        <f t="shared" si="0"/>
        <v>0</v>
      </c>
      <c r="T37" s="438">
        <f t="shared" si="1"/>
        <v>0</v>
      </c>
      <c r="V37"/>
      <c r="W37"/>
      <c r="X37"/>
      <c r="Y37"/>
    </row>
    <row r="38" spans="1:25" ht="12.75" customHeight="1">
      <c r="A38" s="142" t="str">
        <f>'t1'!A37</f>
        <v>SOTTOCAPO DI 1^ CLASSE SCELTO CON 5 ANNI NEL GRADO</v>
      </c>
      <c r="B38" s="214" t="str">
        <f>'t1'!B37</f>
        <v>013962</v>
      </c>
      <c r="C38" s="217"/>
      <c r="D38" s="222"/>
      <c r="E38" s="217"/>
      <c r="F38" s="222"/>
      <c r="G38" s="217"/>
      <c r="H38" s="222"/>
      <c r="I38" s="217"/>
      <c r="J38" s="222"/>
      <c r="K38" s="515"/>
      <c r="L38" s="216"/>
      <c r="M38" s="217"/>
      <c r="N38" s="222"/>
      <c r="O38" s="223"/>
      <c r="P38" s="222"/>
      <c r="Q38" s="223"/>
      <c r="R38" s="222"/>
      <c r="S38" s="437">
        <f t="shared" si="0"/>
        <v>0</v>
      </c>
      <c r="T38" s="438">
        <f t="shared" si="1"/>
        <v>0</v>
      </c>
      <c r="V38"/>
      <c r="W38"/>
      <c r="X38"/>
      <c r="Y38"/>
    </row>
    <row r="39" spans="1:25" ht="12.75" customHeight="1">
      <c r="A39" s="142" t="str">
        <f>'t1'!A38</f>
        <v>SOTTOCAPO DI I CLASSE SCELTO</v>
      </c>
      <c r="B39" s="214" t="str">
        <f>'t1'!B38</f>
        <v>013337</v>
      </c>
      <c r="C39" s="217"/>
      <c r="D39" s="222"/>
      <c r="E39" s="217"/>
      <c r="F39" s="222"/>
      <c r="G39" s="217"/>
      <c r="H39" s="222"/>
      <c r="I39" s="217"/>
      <c r="J39" s="222"/>
      <c r="K39" s="515"/>
      <c r="L39" s="216"/>
      <c r="M39" s="217"/>
      <c r="N39" s="222"/>
      <c r="O39" s="223"/>
      <c r="P39" s="222"/>
      <c r="Q39" s="223"/>
      <c r="R39" s="222"/>
      <c r="S39" s="437">
        <f t="shared" si="0"/>
        <v>0</v>
      </c>
      <c r="T39" s="438">
        <f t="shared" si="1"/>
        <v>0</v>
      </c>
      <c r="V39"/>
      <c r="W39"/>
      <c r="X39"/>
      <c r="Y39"/>
    </row>
    <row r="40" spans="1:25" ht="12.75" customHeight="1">
      <c r="A40" s="142" t="str">
        <f>'t1'!A39</f>
        <v>SOTTOCAPO DI I CLASSE</v>
      </c>
      <c r="B40" s="214" t="str">
        <f>'t1'!B39</f>
        <v>013351</v>
      </c>
      <c r="C40" s="217"/>
      <c r="D40" s="222"/>
      <c r="E40" s="217"/>
      <c r="F40" s="222"/>
      <c r="G40" s="217"/>
      <c r="H40" s="222"/>
      <c r="I40" s="217"/>
      <c r="J40" s="222"/>
      <c r="K40" s="515"/>
      <c r="L40" s="216"/>
      <c r="M40" s="217"/>
      <c r="N40" s="222"/>
      <c r="O40" s="223"/>
      <c r="P40" s="222"/>
      <c r="Q40" s="223"/>
      <c r="R40" s="222"/>
      <c r="S40" s="437">
        <f t="shared" si="0"/>
        <v>0</v>
      </c>
      <c r="T40" s="438">
        <f t="shared" si="1"/>
        <v>0</v>
      </c>
      <c r="V40"/>
      <c r="W40"/>
      <c r="X40"/>
      <c r="Y40"/>
    </row>
    <row r="41" spans="1:25" ht="12.75" customHeight="1">
      <c r="A41" s="142" t="str">
        <f>'t1'!A40</f>
        <v>SOTTOCAPO DI II CLASSE</v>
      </c>
      <c r="B41" s="214" t="str">
        <f>'t1'!B40</f>
        <v>013352</v>
      </c>
      <c r="C41" s="217"/>
      <c r="D41" s="222"/>
      <c r="E41" s="217"/>
      <c r="F41" s="222"/>
      <c r="G41" s="217"/>
      <c r="H41" s="222"/>
      <c r="I41" s="217"/>
      <c r="J41" s="222"/>
      <c r="K41" s="515"/>
      <c r="L41" s="216"/>
      <c r="M41" s="217"/>
      <c r="N41" s="222"/>
      <c r="O41" s="223"/>
      <c r="P41" s="222"/>
      <c r="Q41" s="223"/>
      <c r="R41" s="222"/>
      <c r="S41" s="437">
        <f t="shared" si="0"/>
        <v>0</v>
      </c>
      <c r="T41" s="438">
        <f t="shared" si="1"/>
        <v>0</v>
      </c>
      <c r="V41"/>
      <c r="W41"/>
      <c r="X41"/>
      <c r="Y41"/>
    </row>
    <row r="42" spans="1:25" ht="12.75" customHeight="1">
      <c r="A42" s="142" t="str">
        <f>'t1'!A41</f>
        <v>SOTTOCAPO DI III CLASSE</v>
      </c>
      <c r="B42" s="214" t="str">
        <f>'t1'!B41</f>
        <v>013353</v>
      </c>
      <c r="C42" s="217"/>
      <c r="D42" s="222"/>
      <c r="E42" s="217"/>
      <c r="F42" s="222"/>
      <c r="G42" s="217"/>
      <c r="H42" s="222"/>
      <c r="I42" s="217"/>
      <c r="J42" s="222"/>
      <c r="K42" s="515"/>
      <c r="L42" s="216"/>
      <c r="M42" s="217"/>
      <c r="N42" s="222"/>
      <c r="O42" s="223"/>
      <c r="P42" s="222"/>
      <c r="Q42" s="223"/>
      <c r="R42" s="222"/>
      <c r="S42" s="437">
        <f t="shared" si="0"/>
        <v>0</v>
      </c>
      <c r="T42" s="438">
        <f t="shared" si="1"/>
        <v>0</v>
      </c>
      <c r="V42"/>
      <c r="W42"/>
      <c r="X42"/>
      <c r="Y42"/>
    </row>
    <row r="43" spans="1:25" ht="12.75" customHeight="1">
      <c r="A43" s="142" t="str">
        <f>'t1'!A42</f>
        <v>SOTTOCAPO  III CLASSE (VFP4 FERMA BIENNALE)</v>
      </c>
      <c r="B43" s="214" t="str">
        <f>'t1'!B42</f>
        <v>013963</v>
      </c>
      <c r="C43" s="217"/>
      <c r="D43" s="222"/>
      <c r="E43" s="217"/>
      <c r="F43" s="222"/>
      <c r="G43" s="217"/>
      <c r="H43" s="222"/>
      <c r="I43" s="217"/>
      <c r="J43" s="222"/>
      <c r="K43" s="515"/>
      <c r="L43" s="216"/>
      <c r="M43" s="217"/>
      <c r="N43" s="222"/>
      <c r="O43" s="223"/>
      <c r="P43" s="222"/>
      <c r="Q43" s="223"/>
      <c r="R43" s="222"/>
      <c r="S43" s="437">
        <f t="shared" si="0"/>
        <v>0</v>
      </c>
      <c r="T43" s="438">
        <f t="shared" si="1"/>
        <v>0</v>
      </c>
      <c r="V43"/>
      <c r="W43"/>
      <c r="X43"/>
      <c r="Y43"/>
    </row>
    <row r="44" spans="1:25" ht="12.75" customHeight="1">
      <c r="A44" s="142" t="str">
        <f>'t1'!A43</f>
        <v>VOLONTARI IN FERMA PREFISSATA QUADRIENNALE</v>
      </c>
      <c r="B44" s="214" t="str">
        <f>'t1'!B43</f>
        <v>000FP4</v>
      </c>
      <c r="C44" s="217"/>
      <c r="D44" s="222"/>
      <c r="E44" s="217"/>
      <c r="F44" s="222"/>
      <c r="G44" s="217"/>
      <c r="H44" s="222"/>
      <c r="I44" s="217"/>
      <c r="J44" s="222"/>
      <c r="K44" s="515"/>
      <c r="L44" s="216"/>
      <c r="M44" s="217"/>
      <c r="N44" s="222"/>
      <c r="O44" s="223"/>
      <c r="P44" s="222"/>
      <c r="Q44" s="223"/>
      <c r="R44" s="222"/>
      <c r="S44" s="437">
        <f t="shared" si="0"/>
        <v>0</v>
      </c>
      <c r="T44" s="438">
        <f t="shared" si="1"/>
        <v>0</v>
      </c>
      <c r="V44"/>
      <c r="W44"/>
      <c r="X44"/>
      <c r="Y44"/>
    </row>
    <row r="45" spans="1:25" ht="12.75" customHeight="1">
      <c r="A45" s="142" t="str">
        <f>'t1'!A44</f>
        <v>VOLONTARI IN FERMA PREFISSATA DI 1 ANNO</v>
      </c>
      <c r="B45" s="214" t="str">
        <f>'t1'!B44</f>
        <v>000FP1</v>
      </c>
      <c r="C45" s="217"/>
      <c r="D45" s="222"/>
      <c r="E45" s="217"/>
      <c r="F45" s="222"/>
      <c r="G45" s="217"/>
      <c r="H45" s="222"/>
      <c r="I45" s="217"/>
      <c r="J45" s="222"/>
      <c r="K45" s="515"/>
      <c r="L45" s="216"/>
      <c r="M45" s="217"/>
      <c r="N45" s="222"/>
      <c r="O45" s="223"/>
      <c r="P45" s="222"/>
      <c r="Q45" s="223"/>
      <c r="R45" s="222"/>
      <c r="S45" s="437">
        <f t="shared" si="0"/>
        <v>0</v>
      </c>
      <c r="T45" s="438">
        <f t="shared" si="1"/>
        <v>0</v>
      </c>
      <c r="V45"/>
      <c r="W45"/>
      <c r="X45"/>
      <c r="Y45"/>
    </row>
    <row r="46" spans="1:25" ht="12.75" customHeight="1">
      <c r="A46" s="142" t="str">
        <f>'t1'!A45</f>
        <v>VOLONTARI IN FERMA PREFISSATA DI 1 ANNO RAFFERMATI</v>
      </c>
      <c r="B46" s="214" t="str">
        <f>'t1'!B45</f>
        <v>000FR1</v>
      </c>
      <c r="C46" s="217"/>
      <c r="D46" s="222"/>
      <c r="E46" s="217"/>
      <c r="F46" s="222"/>
      <c r="G46" s="217"/>
      <c r="H46" s="222"/>
      <c r="I46" s="217"/>
      <c r="J46" s="222"/>
      <c r="K46" s="515"/>
      <c r="L46" s="216"/>
      <c r="M46" s="217"/>
      <c r="N46" s="222"/>
      <c r="O46" s="223"/>
      <c r="P46" s="222"/>
      <c r="Q46" s="223"/>
      <c r="R46" s="222"/>
      <c r="S46" s="437">
        <f t="shared" si="0"/>
        <v>0</v>
      </c>
      <c r="T46" s="438">
        <f t="shared" si="1"/>
        <v>0</v>
      </c>
      <c r="V46"/>
      <c r="W46"/>
      <c r="X46"/>
      <c r="Y46"/>
    </row>
    <row r="47" spans="1:25" ht="12.75" customHeight="1">
      <c r="A47" s="142" t="str">
        <f>'t1'!A46</f>
        <v>U.F.P. SOTTOTENENTE DI VASCELLO</v>
      </c>
      <c r="B47" s="214" t="str">
        <f>'t1'!B46</f>
        <v>017832</v>
      </c>
      <c r="C47" s="217"/>
      <c r="D47" s="222"/>
      <c r="E47" s="217"/>
      <c r="F47" s="222"/>
      <c r="G47" s="217"/>
      <c r="H47" s="222"/>
      <c r="I47" s="217"/>
      <c r="J47" s="222"/>
      <c r="K47" s="515"/>
      <c r="L47" s="216"/>
      <c r="M47" s="217"/>
      <c r="N47" s="222"/>
      <c r="O47" s="223"/>
      <c r="P47" s="222"/>
      <c r="Q47" s="223"/>
      <c r="R47" s="222"/>
      <c r="S47" s="437">
        <f t="shared" si="0"/>
        <v>0</v>
      </c>
      <c r="T47" s="438">
        <f t="shared" si="1"/>
        <v>0</v>
      </c>
      <c r="V47"/>
      <c r="W47"/>
      <c r="X47"/>
      <c r="Y47"/>
    </row>
    <row r="48" spans="1:25" ht="12.75" customHeight="1">
      <c r="A48" s="142" t="str">
        <f>'t1'!A47</f>
        <v>U.F.P.  GUARDIAMARINA</v>
      </c>
      <c r="B48" s="214" t="str">
        <f>'t1'!B47</f>
        <v>014833</v>
      </c>
      <c r="C48" s="217"/>
      <c r="D48" s="222"/>
      <c r="E48" s="217"/>
      <c r="F48" s="222"/>
      <c r="G48" s="217"/>
      <c r="H48" s="222"/>
      <c r="I48" s="217"/>
      <c r="J48" s="222"/>
      <c r="K48" s="515"/>
      <c r="L48" s="216"/>
      <c r="M48" s="217"/>
      <c r="N48" s="222"/>
      <c r="O48" s="223"/>
      <c r="P48" s="222"/>
      <c r="Q48" s="223"/>
      <c r="R48" s="222"/>
      <c r="S48" s="437">
        <f t="shared" si="0"/>
        <v>0</v>
      </c>
      <c r="T48" s="438">
        <f t="shared" si="1"/>
        <v>0</v>
      </c>
      <c r="V48"/>
      <c r="W48"/>
      <c r="X48"/>
      <c r="Y48"/>
    </row>
    <row r="49" spans="1:25" ht="12.75" customHeight="1">
      <c r="A49" s="142" t="str">
        <f>'t1'!A48</f>
        <v>ALLIEVI</v>
      </c>
      <c r="B49" s="214" t="str">
        <f>'t1'!B48</f>
        <v>000180</v>
      </c>
      <c r="C49" s="217"/>
      <c r="D49" s="222"/>
      <c r="E49" s="217"/>
      <c r="F49" s="222"/>
      <c r="G49" s="217"/>
      <c r="H49" s="222"/>
      <c r="I49" s="217"/>
      <c r="J49" s="222"/>
      <c r="K49" s="515"/>
      <c r="L49" s="216"/>
      <c r="M49" s="217"/>
      <c r="N49" s="222"/>
      <c r="O49" s="223"/>
      <c r="P49" s="222"/>
      <c r="Q49" s="223"/>
      <c r="R49" s="222"/>
      <c r="S49" s="437">
        <f>SUM(C49,E49,G49,I49,K49,M49,O49,Q49)</f>
        <v>0</v>
      </c>
      <c r="T49" s="438">
        <f>SUM(D49,F49,H49,J49,L49,N49,P49,R49)</f>
        <v>0</v>
      </c>
      <c r="V49"/>
      <c r="W49"/>
      <c r="X49"/>
      <c r="Y49"/>
    </row>
    <row r="50" spans="1:25" ht="12.75" customHeight="1" thickBot="1">
      <c r="A50" s="142" t="str">
        <f>'t1'!A49</f>
        <v>ALLIEVI SCUOLE MILITARI</v>
      </c>
      <c r="B50" s="214" t="str">
        <f>'t1'!B49</f>
        <v>000SCM</v>
      </c>
      <c r="C50" s="217"/>
      <c r="D50" s="222"/>
      <c r="E50" s="217"/>
      <c r="F50" s="222"/>
      <c r="G50" s="217"/>
      <c r="H50" s="222"/>
      <c r="I50" s="217"/>
      <c r="J50" s="222"/>
      <c r="K50" s="515"/>
      <c r="L50" s="216"/>
      <c r="M50" s="217"/>
      <c r="N50" s="222"/>
      <c r="O50" s="223"/>
      <c r="P50" s="222"/>
      <c r="Q50" s="223"/>
      <c r="R50" s="222"/>
      <c r="S50" s="437">
        <f>SUM(C50,E50,G50,I50,K50,M50,O50,Q50)</f>
        <v>0</v>
      </c>
      <c r="T50" s="438">
        <f>SUM(D50,F50,H50,J50,L50,N50,P50,R50)</f>
        <v>0</v>
      </c>
      <c r="V50"/>
      <c r="W50"/>
      <c r="X50"/>
      <c r="Y50"/>
    </row>
    <row r="51" spans="1:25" ht="13.5" customHeight="1" thickBot="1" thickTop="1">
      <c r="A51" s="294" t="s">
        <v>59</v>
      </c>
      <c r="B51" s="96"/>
      <c r="C51" s="439">
        <f aca="true" t="shared" si="2" ref="C51:T51">SUM(C7:C50)</f>
        <v>0</v>
      </c>
      <c r="D51" s="440">
        <f t="shared" si="2"/>
        <v>0</v>
      </c>
      <c r="E51" s="439">
        <f t="shared" si="2"/>
        <v>0</v>
      </c>
      <c r="F51" s="440">
        <f t="shared" si="2"/>
        <v>0</v>
      </c>
      <c r="G51" s="439">
        <f t="shared" si="2"/>
        <v>0</v>
      </c>
      <c r="H51" s="440">
        <f t="shared" si="2"/>
        <v>0</v>
      </c>
      <c r="I51" s="439">
        <f t="shared" si="2"/>
        <v>0</v>
      </c>
      <c r="J51" s="440">
        <f t="shared" si="2"/>
        <v>0</v>
      </c>
      <c r="K51" s="439">
        <f t="shared" si="2"/>
        <v>0</v>
      </c>
      <c r="L51" s="514">
        <f t="shared" si="2"/>
        <v>0</v>
      </c>
      <c r="M51" s="439">
        <f t="shared" si="2"/>
        <v>0</v>
      </c>
      <c r="N51" s="440">
        <f t="shared" si="2"/>
        <v>0</v>
      </c>
      <c r="O51" s="439">
        <f t="shared" si="2"/>
        <v>0</v>
      </c>
      <c r="P51" s="440">
        <f t="shared" si="2"/>
        <v>0</v>
      </c>
      <c r="Q51" s="439">
        <f t="shared" si="2"/>
        <v>0</v>
      </c>
      <c r="R51" s="440">
        <f t="shared" si="2"/>
        <v>0</v>
      </c>
      <c r="S51" s="439">
        <f t="shared" si="2"/>
        <v>0</v>
      </c>
      <c r="T51" s="527">
        <f t="shared" si="2"/>
        <v>0</v>
      </c>
      <c r="V51"/>
      <c r="W51"/>
      <c r="X51"/>
      <c r="Y51"/>
    </row>
    <row r="52" ht="18.75" customHeight="1">
      <c r="A52" s="87" t="s">
        <v>86</v>
      </c>
    </row>
    <row r="53" spans="1:14" ht="9.75">
      <c r="A53" s="21"/>
      <c r="B53" s="7"/>
      <c r="C53" s="5"/>
      <c r="D53" s="5"/>
      <c r="E53" s="5"/>
      <c r="F53" s="5"/>
      <c r="G53" s="5"/>
      <c r="H53" s="5"/>
      <c r="I53" s="5"/>
      <c r="J53" s="5"/>
      <c r="K53" s="5"/>
      <c r="L53" s="5"/>
      <c r="M53" s="5"/>
      <c r="N53" s="5"/>
    </row>
    <row r="54" ht="9.75">
      <c r="A54"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Y5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76" customWidth="1"/>
    <col min="2" max="2" width="10.66015625" style="86" customWidth="1"/>
    <col min="3" max="8" width="10.83203125" style="76" customWidth="1"/>
    <col min="9" max="12" width="11.16015625" style="76" customWidth="1"/>
    <col min="13" max="22" width="10.33203125" style="76" customWidth="1"/>
    <col min="23" max="24" width="10.83203125" style="76" customWidth="1"/>
    <col min="25" max="25" width="5.83203125" style="76" hidden="1" customWidth="1"/>
    <col min="26" max="16384" width="10.66015625" style="76" customWidth="1"/>
  </cols>
  <sheetData>
    <row r="1" spans="1:25" s="5" customFormat="1" ht="43.5" customHeight="1">
      <c r="A1" s="957" t="str">
        <f>'t1'!A1</f>
        <v>CAPITANERIE DI PORTO - anno 2018</v>
      </c>
      <c r="B1" s="957"/>
      <c r="C1" s="957"/>
      <c r="D1" s="957"/>
      <c r="E1" s="957"/>
      <c r="F1" s="957"/>
      <c r="G1" s="957"/>
      <c r="H1" s="957"/>
      <c r="I1" s="957"/>
      <c r="J1" s="957"/>
      <c r="K1" s="957"/>
      <c r="L1" s="957"/>
      <c r="M1" s="957"/>
      <c r="N1" s="957"/>
      <c r="O1" s="957"/>
      <c r="P1" s="957"/>
      <c r="Q1" s="346"/>
      <c r="R1" s="346"/>
      <c r="S1" s="346"/>
      <c r="T1" s="346"/>
      <c r="U1" s="346"/>
      <c r="V1" s="346"/>
      <c r="W1" s="3"/>
      <c r="X1" s="310"/>
      <c r="Y1"/>
    </row>
    <row r="2" spans="1:24" ht="30" customHeight="1" thickBot="1">
      <c r="A2" s="72"/>
      <c r="B2" s="73"/>
      <c r="C2" s="74"/>
      <c r="D2" s="75"/>
      <c r="E2" s="75"/>
      <c r="F2" s="75"/>
      <c r="G2" s="74"/>
      <c r="H2" s="74"/>
      <c r="I2" s="74"/>
      <c r="J2" s="958"/>
      <c r="K2" s="958"/>
      <c r="L2" s="958"/>
      <c r="M2" s="958"/>
      <c r="N2" s="958"/>
      <c r="O2" s="958"/>
      <c r="P2" s="958"/>
      <c r="Q2" s="958"/>
      <c r="R2" s="958"/>
      <c r="S2" s="958"/>
      <c r="T2" s="958"/>
      <c r="U2" s="958"/>
      <c r="V2" s="958"/>
      <c r="W2" s="958"/>
      <c r="X2" s="958"/>
    </row>
    <row r="3" spans="1:24" ht="15" customHeight="1" thickBot="1">
      <c r="A3" s="77"/>
      <c r="B3" s="78"/>
      <c r="C3" s="79" t="s">
        <v>226</v>
      </c>
      <c r="D3" s="80"/>
      <c r="E3" s="80"/>
      <c r="F3" s="80"/>
      <c r="G3" s="80"/>
      <c r="H3" s="80"/>
      <c r="I3" s="80"/>
      <c r="J3" s="80"/>
      <c r="K3" s="80"/>
      <c r="L3" s="80"/>
      <c r="M3" s="80"/>
      <c r="N3" s="80"/>
      <c r="O3" s="80"/>
      <c r="P3" s="80"/>
      <c r="Q3" s="80"/>
      <c r="R3" s="80"/>
      <c r="S3" s="80"/>
      <c r="T3" s="80"/>
      <c r="U3" s="80"/>
      <c r="V3" s="80"/>
      <c r="W3" s="80"/>
      <c r="X3" s="81"/>
    </row>
    <row r="4" spans="1:24" ht="37.5" customHeight="1" thickTop="1">
      <c r="A4" s="279" t="s">
        <v>122</v>
      </c>
      <c r="B4" s="82" t="s">
        <v>56</v>
      </c>
      <c r="C4" s="978" t="s">
        <v>311</v>
      </c>
      <c r="D4" s="960"/>
      <c r="E4" s="978" t="s">
        <v>84</v>
      </c>
      <c r="F4" s="960"/>
      <c r="G4" s="978" t="s">
        <v>548</v>
      </c>
      <c r="H4" s="979"/>
      <c r="I4" s="980" t="s">
        <v>288</v>
      </c>
      <c r="J4" s="982"/>
      <c r="K4" s="978" t="s">
        <v>289</v>
      </c>
      <c r="L4" s="979"/>
      <c r="M4" s="978" t="s">
        <v>290</v>
      </c>
      <c r="N4" s="979"/>
      <c r="O4" s="980" t="s">
        <v>291</v>
      </c>
      <c r="P4" s="981"/>
      <c r="Q4" s="978" t="s">
        <v>531</v>
      </c>
      <c r="R4" s="979"/>
      <c r="S4" s="980" t="s">
        <v>532</v>
      </c>
      <c r="T4" s="981"/>
      <c r="U4" s="980" t="s">
        <v>623</v>
      </c>
      <c r="V4" s="981"/>
      <c r="W4" s="985" t="s">
        <v>59</v>
      </c>
      <c r="X4" s="986"/>
    </row>
    <row r="5" spans="1:24" ht="9.75">
      <c r="A5" s="580"/>
      <c r="B5" s="82"/>
      <c r="C5" s="976" t="s">
        <v>318</v>
      </c>
      <c r="D5" s="977"/>
      <c r="E5" s="976" t="s">
        <v>319</v>
      </c>
      <c r="F5" s="977"/>
      <c r="G5" s="976" t="s">
        <v>320</v>
      </c>
      <c r="H5" s="977"/>
      <c r="I5" s="976" t="s">
        <v>321</v>
      </c>
      <c r="J5" s="977"/>
      <c r="K5" s="976" t="s">
        <v>322</v>
      </c>
      <c r="L5" s="977"/>
      <c r="M5" s="976" t="s">
        <v>323</v>
      </c>
      <c r="N5" s="977"/>
      <c r="O5" s="976" t="s">
        <v>324</v>
      </c>
      <c r="P5" s="977"/>
      <c r="Q5" s="976" t="s">
        <v>533</v>
      </c>
      <c r="R5" s="977"/>
      <c r="S5" s="976" t="s">
        <v>534</v>
      </c>
      <c r="T5" s="977"/>
      <c r="U5" s="976" t="s">
        <v>622</v>
      </c>
      <c r="V5" s="977"/>
      <c r="W5" s="983"/>
      <c r="X5" s="984"/>
    </row>
    <row r="6" spans="1:24" ht="10.5" thickBot="1">
      <c r="A6" s="764" t="s">
        <v>555</v>
      </c>
      <c r="B6" s="83"/>
      <c r="C6" s="584" t="s">
        <v>57</v>
      </c>
      <c r="D6" s="585" t="s">
        <v>58</v>
      </c>
      <c r="E6" s="584" t="s">
        <v>57</v>
      </c>
      <c r="F6" s="585" t="s">
        <v>58</v>
      </c>
      <c r="G6" s="584" t="s">
        <v>57</v>
      </c>
      <c r="H6" s="585" t="s">
        <v>58</v>
      </c>
      <c r="I6" s="584" t="s">
        <v>57</v>
      </c>
      <c r="J6" s="585" t="s">
        <v>58</v>
      </c>
      <c r="K6" s="584" t="s">
        <v>57</v>
      </c>
      <c r="L6" s="585" t="s">
        <v>58</v>
      </c>
      <c r="M6" s="584" t="s">
        <v>57</v>
      </c>
      <c r="N6" s="585" t="s">
        <v>58</v>
      </c>
      <c r="O6" s="584" t="s">
        <v>57</v>
      </c>
      <c r="P6" s="585" t="s">
        <v>58</v>
      </c>
      <c r="Q6" s="584" t="s">
        <v>57</v>
      </c>
      <c r="R6" s="585" t="s">
        <v>58</v>
      </c>
      <c r="S6" s="584" t="s">
        <v>57</v>
      </c>
      <c r="T6" s="585" t="s">
        <v>58</v>
      </c>
      <c r="U6" s="584" t="s">
        <v>57</v>
      </c>
      <c r="V6" s="585" t="s">
        <v>58</v>
      </c>
      <c r="W6" s="584" t="s">
        <v>57</v>
      </c>
      <c r="X6" s="586" t="s">
        <v>58</v>
      </c>
    </row>
    <row r="7" spans="1:25" ht="12" customHeight="1" thickTop="1">
      <c r="A7" s="20" t="str">
        <f>'t1'!A6</f>
        <v>AMMIRAGLIO ISPETTORE CAPO</v>
      </c>
      <c r="B7" s="221" t="str">
        <f>'t1'!B6</f>
        <v>0D0330</v>
      </c>
      <c r="C7" s="661"/>
      <c r="D7" s="633"/>
      <c r="E7" s="632"/>
      <c r="F7" s="634"/>
      <c r="G7" s="632"/>
      <c r="H7" s="634"/>
      <c r="I7" s="632"/>
      <c r="J7" s="633"/>
      <c r="K7" s="634"/>
      <c r="L7" s="633"/>
      <c r="M7" s="634"/>
      <c r="N7" s="633"/>
      <c r="O7" s="635"/>
      <c r="P7" s="636"/>
      <c r="Q7" s="661"/>
      <c r="R7" s="736"/>
      <c r="S7" s="737"/>
      <c r="T7" s="736"/>
      <c r="U7" s="737"/>
      <c r="V7" s="736"/>
      <c r="W7" s="441">
        <f>SUM(C7,E7,G7,I7,K7,M7,O7,Q7,S7,U7)</f>
        <v>0</v>
      </c>
      <c r="X7" s="442">
        <f>SUM(D7,F7,H7,J7,L7,N7,P7,R7,T7,V7)</f>
        <v>0</v>
      </c>
      <c r="Y7" s="76">
        <f>'t1'!M6</f>
        <v>0</v>
      </c>
    </row>
    <row r="8" spans="1:25" ht="12" customHeight="1">
      <c r="A8" s="142" t="str">
        <f>'t1'!A7</f>
        <v>AMMIRAGLIO ISPETTORE</v>
      </c>
      <c r="B8" s="214" t="str">
        <f>'t1'!B7</f>
        <v>0D0329</v>
      </c>
      <c r="C8" s="637"/>
      <c r="D8" s="638"/>
      <c r="E8" s="637"/>
      <c r="F8" s="639"/>
      <c r="G8" s="637"/>
      <c r="H8" s="639"/>
      <c r="I8" s="637"/>
      <c r="J8" s="638"/>
      <c r="K8" s="639"/>
      <c r="L8" s="638"/>
      <c r="M8" s="639"/>
      <c r="N8" s="638"/>
      <c r="O8" s="640"/>
      <c r="P8" s="641"/>
      <c r="Q8" s="738"/>
      <c r="R8" s="739"/>
      <c r="S8" s="740"/>
      <c r="T8" s="739"/>
      <c r="U8" s="740"/>
      <c r="V8" s="739"/>
      <c r="W8" s="441">
        <f aca="true" t="shared" si="0" ref="W8:W50">SUM(C8,E8,G8,I8,K8,M8,O8,Q8,S8,U8)</f>
        <v>0</v>
      </c>
      <c r="X8" s="442">
        <f aca="true" t="shared" si="1" ref="X8:X50">SUM(D8,F8,H8,J8,L8,N8,P8,R8,T8,V8)</f>
        <v>0</v>
      </c>
      <c r="Y8" s="76">
        <f>'t1'!M7</f>
        <v>0</v>
      </c>
    </row>
    <row r="9" spans="1:25" ht="12" customHeight="1">
      <c r="A9" s="142" t="str">
        <f>'t1'!A8</f>
        <v>CONTRAMMIRAGLIO</v>
      </c>
      <c r="B9" s="214" t="str">
        <f>'t1'!B8</f>
        <v>0D0334</v>
      </c>
      <c r="C9" s="637"/>
      <c r="D9" s="638"/>
      <c r="E9" s="637"/>
      <c r="F9" s="639"/>
      <c r="G9" s="637"/>
      <c r="H9" s="639"/>
      <c r="I9" s="637"/>
      <c r="J9" s="638"/>
      <c r="K9" s="639"/>
      <c r="L9" s="638"/>
      <c r="M9" s="639"/>
      <c r="N9" s="638"/>
      <c r="O9" s="640"/>
      <c r="P9" s="641"/>
      <c r="Q9" s="738"/>
      <c r="R9" s="739"/>
      <c r="S9" s="740"/>
      <c r="T9" s="739"/>
      <c r="U9" s="740"/>
      <c r="V9" s="739"/>
      <c r="W9" s="441">
        <f t="shared" si="0"/>
        <v>0</v>
      </c>
      <c r="X9" s="442">
        <f t="shared" si="1"/>
        <v>0</v>
      </c>
      <c r="Y9" s="76">
        <f>'t1'!M8</f>
        <v>0</v>
      </c>
    </row>
    <row r="10" spans="1:25" ht="12" customHeight="1">
      <c r="A10" s="142" t="str">
        <f>'t1'!A9</f>
        <v>CAPITANO DI VASCELLO + 23 ANNI</v>
      </c>
      <c r="B10" s="214" t="str">
        <f>'t1'!B9</f>
        <v>0D0562</v>
      </c>
      <c r="C10" s="637"/>
      <c r="D10" s="638"/>
      <c r="E10" s="637"/>
      <c r="F10" s="639"/>
      <c r="G10" s="637"/>
      <c r="H10" s="639"/>
      <c r="I10" s="637"/>
      <c r="J10" s="638"/>
      <c r="K10" s="639"/>
      <c r="L10" s="638"/>
      <c r="M10" s="639"/>
      <c r="N10" s="638"/>
      <c r="O10" s="640"/>
      <c r="P10" s="641"/>
      <c r="Q10" s="738"/>
      <c r="R10" s="739"/>
      <c r="S10" s="740"/>
      <c r="T10" s="739"/>
      <c r="U10" s="740"/>
      <c r="V10" s="739"/>
      <c r="W10" s="441">
        <f t="shared" si="0"/>
        <v>0</v>
      </c>
      <c r="X10" s="442">
        <f t="shared" si="1"/>
        <v>0</v>
      </c>
      <c r="Y10" s="76">
        <f>'t1'!M9</f>
        <v>0</v>
      </c>
    </row>
    <row r="11" spans="1:25" ht="12" customHeight="1">
      <c r="A11" s="142" t="str">
        <f>'t1'!A10</f>
        <v>CAPITANO DI VASCELLO</v>
      </c>
      <c r="B11" s="214" t="str">
        <f>'t1'!B10</f>
        <v>0D0345</v>
      </c>
      <c r="C11" s="637"/>
      <c r="D11" s="638"/>
      <c r="E11" s="637"/>
      <c r="F11" s="639"/>
      <c r="G11" s="637"/>
      <c r="H11" s="639"/>
      <c r="I11" s="637"/>
      <c r="J11" s="638"/>
      <c r="K11" s="639"/>
      <c r="L11" s="638"/>
      <c r="M11" s="639"/>
      <c r="N11" s="638"/>
      <c r="O11" s="640"/>
      <c r="P11" s="641"/>
      <c r="Q11" s="738"/>
      <c r="R11" s="739"/>
      <c r="S11" s="740"/>
      <c r="T11" s="739"/>
      <c r="U11" s="740"/>
      <c r="V11" s="739"/>
      <c r="W11" s="441">
        <f t="shared" si="0"/>
        <v>0</v>
      </c>
      <c r="X11" s="442">
        <f t="shared" si="1"/>
        <v>0</v>
      </c>
      <c r="Y11" s="76">
        <f>'t1'!M10</f>
        <v>0</v>
      </c>
    </row>
    <row r="12" spans="1:25" ht="12" customHeight="1">
      <c r="A12" s="142" t="str">
        <f>'t1'!A11</f>
        <v>CAPITANO DI FREGATA + 23 ANNI</v>
      </c>
      <c r="B12" s="214" t="str">
        <f>'t1'!B11</f>
        <v>0D0563</v>
      </c>
      <c r="C12" s="637"/>
      <c r="D12" s="638"/>
      <c r="E12" s="637"/>
      <c r="F12" s="639"/>
      <c r="G12" s="637"/>
      <c r="H12" s="639"/>
      <c r="I12" s="637"/>
      <c r="J12" s="638"/>
      <c r="K12" s="639"/>
      <c r="L12" s="638"/>
      <c r="M12" s="639"/>
      <c r="N12" s="638"/>
      <c r="O12" s="640"/>
      <c r="P12" s="641"/>
      <c r="Q12" s="738"/>
      <c r="R12" s="739"/>
      <c r="S12" s="740"/>
      <c r="T12" s="739"/>
      <c r="U12" s="740"/>
      <c r="V12" s="739"/>
      <c r="W12" s="441">
        <f t="shared" si="0"/>
        <v>0</v>
      </c>
      <c r="X12" s="442">
        <f t="shared" si="1"/>
        <v>0</v>
      </c>
      <c r="Y12" s="76">
        <f>'t1'!M11</f>
        <v>0</v>
      </c>
    </row>
    <row r="13" spans="1:25" ht="12" customHeight="1">
      <c r="A13" s="142" t="str">
        <f>'t1'!A12</f>
        <v>CAPITANO DI FREGATA + 18 ANNI</v>
      </c>
      <c r="B13" s="214" t="str">
        <f>'t1'!B12</f>
        <v>0D0956</v>
      </c>
      <c r="C13" s="637"/>
      <c r="D13" s="638"/>
      <c r="E13" s="637"/>
      <c r="F13" s="639"/>
      <c r="G13" s="637"/>
      <c r="H13" s="639"/>
      <c r="I13" s="637"/>
      <c r="J13" s="638"/>
      <c r="K13" s="639"/>
      <c r="L13" s="638"/>
      <c r="M13" s="639"/>
      <c r="N13" s="638"/>
      <c r="O13" s="640"/>
      <c r="P13" s="641"/>
      <c r="Q13" s="738"/>
      <c r="R13" s="739"/>
      <c r="S13" s="740"/>
      <c r="T13" s="739"/>
      <c r="U13" s="740"/>
      <c r="V13" s="739"/>
      <c r="W13" s="441">
        <f t="shared" si="0"/>
        <v>0</v>
      </c>
      <c r="X13" s="442">
        <f t="shared" si="1"/>
        <v>0</v>
      </c>
      <c r="Y13" s="76">
        <f>'t1'!M12</f>
        <v>0</v>
      </c>
    </row>
    <row r="14" spans="1:25" ht="12" customHeight="1">
      <c r="A14" s="142" t="str">
        <f>'t1'!A13</f>
        <v>CAPITANO DI FREGATA + 13 ANNI</v>
      </c>
      <c r="B14" s="214" t="str">
        <f>'t1'!B13</f>
        <v>0D0564</v>
      </c>
      <c r="C14" s="637"/>
      <c r="D14" s="638"/>
      <c r="E14" s="637"/>
      <c r="F14" s="639"/>
      <c r="G14" s="637"/>
      <c r="H14" s="639"/>
      <c r="I14" s="637"/>
      <c r="J14" s="638"/>
      <c r="K14" s="639"/>
      <c r="L14" s="638"/>
      <c r="M14" s="639"/>
      <c r="N14" s="638"/>
      <c r="O14" s="640"/>
      <c r="P14" s="641"/>
      <c r="Q14" s="738"/>
      <c r="R14" s="739"/>
      <c r="S14" s="740"/>
      <c r="T14" s="739"/>
      <c r="U14" s="740"/>
      <c r="V14" s="739"/>
      <c r="W14" s="441">
        <f t="shared" si="0"/>
        <v>0</v>
      </c>
      <c r="X14" s="442">
        <f t="shared" si="1"/>
        <v>0</v>
      </c>
      <c r="Y14" s="76">
        <f>'t1'!M13</f>
        <v>0</v>
      </c>
    </row>
    <row r="15" spans="1:25" ht="12" customHeight="1">
      <c r="A15" s="142" t="str">
        <f>'t1'!A14</f>
        <v>CAPITANO DI CORVETTA + 23 ANNI</v>
      </c>
      <c r="B15" s="214" t="str">
        <f>'t1'!B14</f>
        <v>0D0566</v>
      </c>
      <c r="C15" s="637"/>
      <c r="D15" s="638"/>
      <c r="E15" s="637"/>
      <c r="F15" s="639"/>
      <c r="G15" s="637"/>
      <c r="H15" s="639"/>
      <c r="I15" s="637"/>
      <c r="J15" s="638"/>
      <c r="K15" s="639"/>
      <c r="L15" s="638"/>
      <c r="M15" s="639"/>
      <c r="N15" s="638"/>
      <c r="O15" s="640"/>
      <c r="P15" s="641"/>
      <c r="Q15" s="738"/>
      <c r="R15" s="739"/>
      <c r="S15" s="740"/>
      <c r="T15" s="739"/>
      <c r="U15" s="740"/>
      <c r="V15" s="739"/>
      <c r="W15" s="441">
        <f t="shared" si="0"/>
        <v>0</v>
      </c>
      <c r="X15" s="442">
        <f t="shared" si="1"/>
        <v>0</v>
      </c>
      <c r="Y15" s="76">
        <f>'t1'!M14</f>
        <v>0</v>
      </c>
    </row>
    <row r="16" spans="1:25" ht="12" customHeight="1">
      <c r="A16" s="142" t="str">
        <f>'t1'!A15</f>
        <v>CAPITANO DI CORVETTA + 13 ANNI</v>
      </c>
      <c r="B16" s="214" t="str">
        <f>'t1'!B15</f>
        <v>0D0567</v>
      </c>
      <c r="C16" s="637"/>
      <c r="D16" s="638"/>
      <c r="E16" s="637"/>
      <c r="F16" s="639"/>
      <c r="G16" s="637"/>
      <c r="H16" s="639"/>
      <c r="I16" s="637"/>
      <c r="J16" s="638"/>
      <c r="K16" s="639"/>
      <c r="L16" s="638"/>
      <c r="M16" s="639"/>
      <c r="N16" s="638"/>
      <c r="O16" s="640"/>
      <c r="P16" s="641"/>
      <c r="Q16" s="738"/>
      <c r="R16" s="739"/>
      <c r="S16" s="740"/>
      <c r="T16" s="739"/>
      <c r="U16" s="740"/>
      <c r="V16" s="739"/>
      <c r="W16" s="441">
        <f t="shared" si="0"/>
        <v>0</v>
      </c>
      <c r="X16" s="442">
        <f t="shared" si="1"/>
        <v>0</v>
      </c>
      <c r="Y16" s="76">
        <f>'t1'!M15</f>
        <v>0</v>
      </c>
    </row>
    <row r="17" spans="1:25" ht="12" customHeight="1">
      <c r="A17" s="142" t="str">
        <f>'t1'!A16</f>
        <v>CAPITANO DI FREGATA</v>
      </c>
      <c r="B17" s="214" t="str">
        <f>'t1'!B16</f>
        <v>019343</v>
      </c>
      <c r="C17" s="637"/>
      <c r="D17" s="638"/>
      <c r="E17" s="637"/>
      <c r="F17" s="639"/>
      <c r="G17" s="637"/>
      <c r="H17" s="639"/>
      <c r="I17" s="637"/>
      <c r="J17" s="638"/>
      <c r="K17" s="639"/>
      <c r="L17" s="638"/>
      <c r="M17" s="639"/>
      <c r="N17" s="638"/>
      <c r="O17" s="640"/>
      <c r="P17" s="641"/>
      <c r="Q17" s="738"/>
      <c r="R17" s="739"/>
      <c r="S17" s="740"/>
      <c r="T17" s="739"/>
      <c r="U17" s="740"/>
      <c r="V17" s="739"/>
      <c r="W17" s="441">
        <f t="shared" si="0"/>
        <v>0</v>
      </c>
      <c r="X17" s="442">
        <f t="shared" si="1"/>
        <v>0</v>
      </c>
      <c r="Y17" s="76">
        <f>'t1'!M16</f>
        <v>0</v>
      </c>
    </row>
    <row r="18" spans="1:25" ht="12" customHeight="1">
      <c r="A18" s="142" t="str">
        <f>'t1'!A17</f>
        <v>CAPITANO DI CORVETTA  CON 3 ANNI NEL GRADO</v>
      </c>
      <c r="B18" s="214" t="str">
        <f>'t1'!B17</f>
        <v>0D0957</v>
      </c>
      <c r="C18" s="642"/>
      <c r="D18" s="638"/>
      <c r="E18" s="637"/>
      <c r="F18" s="639"/>
      <c r="G18" s="637"/>
      <c r="H18" s="639"/>
      <c r="I18" s="637"/>
      <c r="J18" s="638"/>
      <c r="K18" s="639"/>
      <c r="L18" s="638"/>
      <c r="M18" s="639"/>
      <c r="N18" s="638"/>
      <c r="O18" s="640"/>
      <c r="P18" s="641"/>
      <c r="Q18" s="738"/>
      <c r="R18" s="739"/>
      <c r="S18" s="740"/>
      <c r="T18" s="739"/>
      <c r="U18" s="740"/>
      <c r="V18" s="739"/>
      <c r="W18" s="441">
        <f t="shared" si="0"/>
        <v>0</v>
      </c>
      <c r="X18" s="442">
        <f t="shared" si="1"/>
        <v>0</v>
      </c>
      <c r="Y18" s="76">
        <f>'t1'!M17</f>
        <v>0</v>
      </c>
    </row>
    <row r="19" spans="1:25" ht="12" customHeight="1">
      <c r="A19" s="142" t="str">
        <f>'t1'!A18</f>
        <v>CAPITANO DI CORVETTA</v>
      </c>
      <c r="B19" s="214" t="str">
        <f>'t1'!B18</f>
        <v>019341</v>
      </c>
      <c r="C19" s="642"/>
      <c r="D19" s="643"/>
      <c r="E19" s="644"/>
      <c r="F19" s="645"/>
      <c r="G19" s="644"/>
      <c r="H19" s="645"/>
      <c r="I19" s="642"/>
      <c r="J19" s="643"/>
      <c r="K19" s="645"/>
      <c r="L19" s="643"/>
      <c r="M19" s="645"/>
      <c r="N19" s="643"/>
      <c r="O19" s="646"/>
      <c r="P19" s="645"/>
      <c r="Q19" s="741"/>
      <c r="R19" s="742"/>
      <c r="S19" s="743"/>
      <c r="T19" s="742"/>
      <c r="U19" s="743"/>
      <c r="V19" s="742"/>
      <c r="W19" s="441">
        <f t="shared" si="0"/>
        <v>0</v>
      </c>
      <c r="X19" s="442">
        <f t="shared" si="1"/>
        <v>0</v>
      </c>
      <c r="Y19" s="76">
        <f>'t1'!M18</f>
        <v>0</v>
      </c>
    </row>
    <row r="20" spans="1:25" ht="12" customHeight="1">
      <c r="A20" s="142" t="str">
        <f>'t1'!A19</f>
        <v>TENENTE DI VASCELLO + 10 ANNI</v>
      </c>
      <c r="B20" s="214" t="str">
        <f>'t1'!B19</f>
        <v>018958</v>
      </c>
      <c r="C20" s="642"/>
      <c r="D20" s="643"/>
      <c r="E20" s="644"/>
      <c r="F20" s="645"/>
      <c r="G20" s="644"/>
      <c r="H20" s="645"/>
      <c r="I20" s="642"/>
      <c r="J20" s="643"/>
      <c r="K20" s="645"/>
      <c r="L20" s="643"/>
      <c r="M20" s="645"/>
      <c r="N20" s="643"/>
      <c r="O20" s="646"/>
      <c r="P20" s="645"/>
      <c r="Q20" s="741"/>
      <c r="R20" s="742"/>
      <c r="S20" s="743"/>
      <c r="T20" s="742"/>
      <c r="U20" s="743"/>
      <c r="V20" s="742"/>
      <c r="W20" s="441">
        <f t="shared" si="0"/>
        <v>0</v>
      </c>
      <c r="X20" s="442">
        <f t="shared" si="1"/>
        <v>0</v>
      </c>
      <c r="Y20" s="76">
        <f>'t1'!M19</f>
        <v>0</v>
      </c>
    </row>
    <row r="21" spans="1:25" ht="12" customHeight="1">
      <c r="A21" s="142" t="str">
        <f>'t1'!A20</f>
        <v>TENENTE DI VASCELLO</v>
      </c>
      <c r="B21" s="214" t="str">
        <f>'t1'!B20</f>
        <v>018354</v>
      </c>
      <c r="C21" s="642"/>
      <c r="D21" s="643"/>
      <c r="E21" s="644"/>
      <c r="F21" s="645"/>
      <c r="G21" s="644"/>
      <c r="H21" s="645"/>
      <c r="I21" s="642"/>
      <c r="J21" s="643"/>
      <c r="K21" s="645"/>
      <c r="L21" s="643"/>
      <c r="M21" s="645"/>
      <c r="N21" s="643"/>
      <c r="O21" s="646"/>
      <c r="P21" s="645"/>
      <c r="Q21" s="741"/>
      <c r="R21" s="742"/>
      <c r="S21" s="743"/>
      <c r="T21" s="742"/>
      <c r="U21" s="743"/>
      <c r="V21" s="742"/>
      <c r="W21" s="441">
        <f t="shared" si="0"/>
        <v>0</v>
      </c>
      <c r="X21" s="442">
        <f t="shared" si="1"/>
        <v>0</v>
      </c>
      <c r="Y21" s="76">
        <f>'t1'!M20</f>
        <v>0</v>
      </c>
    </row>
    <row r="22" spans="1:25" ht="12" customHeight="1">
      <c r="A22" s="142" t="str">
        <f>'t1'!A21</f>
        <v>SOTTOTENENTE DI VASCELLO</v>
      </c>
      <c r="B22" s="214" t="str">
        <f>'t1'!B21</f>
        <v>018338</v>
      </c>
      <c r="C22" s="642"/>
      <c r="D22" s="643"/>
      <c r="E22" s="644"/>
      <c r="F22" s="645"/>
      <c r="G22" s="644"/>
      <c r="H22" s="645"/>
      <c r="I22" s="642"/>
      <c r="J22" s="643"/>
      <c r="K22" s="645"/>
      <c r="L22" s="643"/>
      <c r="M22" s="645"/>
      <c r="N22" s="643"/>
      <c r="O22" s="646"/>
      <c r="P22" s="645"/>
      <c r="Q22" s="741"/>
      <c r="R22" s="742"/>
      <c r="S22" s="743"/>
      <c r="T22" s="742"/>
      <c r="U22" s="743"/>
      <c r="V22" s="742"/>
      <c r="W22" s="441">
        <f t="shared" si="0"/>
        <v>0</v>
      </c>
      <c r="X22" s="442">
        <f t="shared" si="1"/>
        <v>0</v>
      </c>
      <c r="Y22" s="76">
        <f>'t1'!M21</f>
        <v>0</v>
      </c>
    </row>
    <row r="23" spans="1:25" ht="12" customHeight="1">
      <c r="A23" s="142" t="str">
        <f>'t1'!A22</f>
        <v>GUARDIAMARINA</v>
      </c>
      <c r="B23" s="214" t="str">
        <f>'t1'!B22</f>
        <v>017335</v>
      </c>
      <c r="C23" s="642"/>
      <c r="D23" s="643"/>
      <c r="E23" s="644"/>
      <c r="F23" s="645"/>
      <c r="G23" s="644"/>
      <c r="H23" s="645"/>
      <c r="I23" s="642"/>
      <c r="J23" s="643"/>
      <c r="K23" s="645"/>
      <c r="L23" s="643"/>
      <c r="M23" s="645"/>
      <c r="N23" s="643"/>
      <c r="O23" s="646"/>
      <c r="P23" s="645"/>
      <c r="Q23" s="741"/>
      <c r="R23" s="742"/>
      <c r="S23" s="743"/>
      <c r="T23" s="742"/>
      <c r="U23" s="743"/>
      <c r="V23" s="742"/>
      <c r="W23" s="441">
        <f t="shared" si="0"/>
        <v>0</v>
      </c>
      <c r="X23" s="442">
        <f t="shared" si="1"/>
        <v>0</v>
      </c>
      <c r="Y23" s="76">
        <f>'t1'!M22</f>
        <v>0</v>
      </c>
    </row>
    <row r="24" spans="1:25" ht="12" customHeight="1">
      <c r="A24" s="142" t="str">
        <f>'t1'!A23</f>
        <v>PRIMO LUOGOTENENTE</v>
      </c>
      <c r="B24" s="214" t="str">
        <f>'t1'!B23</f>
        <v>017938</v>
      </c>
      <c r="C24" s="642"/>
      <c r="D24" s="643"/>
      <c r="E24" s="644"/>
      <c r="F24" s="645"/>
      <c r="G24" s="644"/>
      <c r="H24" s="645"/>
      <c r="I24" s="642"/>
      <c r="J24" s="643"/>
      <c r="K24" s="645"/>
      <c r="L24" s="643"/>
      <c r="M24" s="645"/>
      <c r="N24" s="643"/>
      <c r="O24" s="646"/>
      <c r="P24" s="645"/>
      <c r="Q24" s="741"/>
      <c r="R24" s="742"/>
      <c r="S24" s="743"/>
      <c r="T24" s="742"/>
      <c r="U24" s="743"/>
      <c r="V24" s="742"/>
      <c r="W24" s="441">
        <f t="shared" si="0"/>
        <v>0</v>
      </c>
      <c r="X24" s="442">
        <f t="shared" si="1"/>
        <v>0</v>
      </c>
      <c r="Y24" s="76">
        <f>'t1'!M23</f>
        <v>0</v>
      </c>
    </row>
    <row r="25" spans="1:25" ht="12" customHeight="1">
      <c r="A25" s="142" t="str">
        <f>'t1'!A24</f>
        <v>LUOGOTENENTE</v>
      </c>
      <c r="B25" s="214" t="str">
        <f>'t1'!B24</f>
        <v>017830</v>
      </c>
      <c r="C25" s="642"/>
      <c r="D25" s="643"/>
      <c r="E25" s="644"/>
      <c r="F25" s="645"/>
      <c r="G25" s="644"/>
      <c r="H25" s="645"/>
      <c r="I25" s="642"/>
      <c r="J25" s="643"/>
      <c r="K25" s="645"/>
      <c r="L25" s="643"/>
      <c r="M25" s="645"/>
      <c r="N25" s="643"/>
      <c r="O25" s="646"/>
      <c r="P25" s="645"/>
      <c r="Q25" s="741"/>
      <c r="R25" s="742"/>
      <c r="S25" s="743"/>
      <c r="T25" s="742"/>
      <c r="U25" s="743"/>
      <c r="V25" s="742"/>
      <c r="W25" s="441">
        <f t="shared" si="0"/>
        <v>0</v>
      </c>
      <c r="X25" s="442">
        <f t="shared" si="1"/>
        <v>0</v>
      </c>
      <c r="Y25" s="76">
        <f>'t1'!M24</f>
        <v>0</v>
      </c>
    </row>
    <row r="26" spans="1:25" ht="12" customHeight="1">
      <c r="A26" s="142" t="str">
        <f>'t1'!A25</f>
        <v>PRIMO MARESCIALLO CON 8 ANNI NEL GRADO</v>
      </c>
      <c r="B26" s="214" t="str">
        <f>'t1'!B25</f>
        <v>017834</v>
      </c>
      <c r="C26" s="642"/>
      <c r="D26" s="643"/>
      <c r="E26" s="644"/>
      <c r="F26" s="645"/>
      <c r="G26" s="644"/>
      <c r="H26" s="645"/>
      <c r="I26" s="642"/>
      <c r="J26" s="643"/>
      <c r="K26" s="645"/>
      <c r="L26" s="643"/>
      <c r="M26" s="645"/>
      <c r="N26" s="643"/>
      <c r="O26" s="646"/>
      <c r="P26" s="645"/>
      <c r="Q26" s="741"/>
      <c r="R26" s="742"/>
      <c r="S26" s="743"/>
      <c r="T26" s="742"/>
      <c r="U26" s="743"/>
      <c r="V26" s="742"/>
      <c r="W26" s="441">
        <f t="shared" si="0"/>
        <v>0</v>
      </c>
      <c r="X26" s="442">
        <f t="shared" si="1"/>
        <v>0</v>
      </c>
      <c r="Y26" s="76">
        <f>'t1'!M25</f>
        <v>0</v>
      </c>
    </row>
    <row r="27" spans="1:25" ht="12" customHeight="1">
      <c r="A27" s="142" t="str">
        <f>'t1'!A26</f>
        <v>PRIMO MARESCIALLO</v>
      </c>
      <c r="B27" s="214" t="str">
        <f>'t1'!B26</f>
        <v>017556</v>
      </c>
      <c r="C27" s="642"/>
      <c r="D27" s="643"/>
      <c r="E27" s="644"/>
      <c r="F27" s="645"/>
      <c r="G27" s="644"/>
      <c r="H27" s="645"/>
      <c r="I27" s="642"/>
      <c r="J27" s="643"/>
      <c r="K27" s="645"/>
      <c r="L27" s="643"/>
      <c r="M27" s="645"/>
      <c r="N27" s="643"/>
      <c r="O27" s="646"/>
      <c r="P27" s="645"/>
      <c r="Q27" s="741"/>
      <c r="R27" s="742"/>
      <c r="S27" s="743"/>
      <c r="T27" s="742"/>
      <c r="U27" s="743"/>
      <c r="V27" s="742"/>
      <c r="W27" s="441">
        <f t="shared" si="0"/>
        <v>0</v>
      </c>
      <c r="X27" s="442">
        <f t="shared" si="1"/>
        <v>0</v>
      </c>
      <c r="Y27" s="76">
        <f>'t1'!M26</f>
        <v>0</v>
      </c>
    </row>
    <row r="28" spans="1:25" ht="12" customHeight="1">
      <c r="A28" s="142" t="str">
        <f>'t1'!A27</f>
        <v>CAPO DI I CLASSE CON 10 ANNI</v>
      </c>
      <c r="B28" s="214" t="str">
        <f>'t1'!B27</f>
        <v>016C10</v>
      </c>
      <c r="C28" s="642"/>
      <c r="D28" s="643"/>
      <c r="E28" s="644"/>
      <c r="F28" s="645"/>
      <c r="G28" s="644"/>
      <c r="H28" s="645"/>
      <c r="I28" s="642"/>
      <c r="J28" s="643"/>
      <c r="K28" s="645"/>
      <c r="L28" s="643"/>
      <c r="M28" s="645"/>
      <c r="N28" s="643"/>
      <c r="O28" s="646"/>
      <c r="P28" s="645"/>
      <c r="Q28" s="741"/>
      <c r="R28" s="742"/>
      <c r="S28" s="743"/>
      <c r="T28" s="742"/>
      <c r="U28" s="743"/>
      <c r="V28" s="742"/>
      <c r="W28" s="441">
        <f t="shared" si="0"/>
        <v>0</v>
      </c>
      <c r="X28" s="442">
        <f t="shared" si="1"/>
        <v>0</v>
      </c>
      <c r="Y28" s="76">
        <f>'t1'!M27</f>
        <v>0</v>
      </c>
    </row>
    <row r="29" spans="1:25" ht="12" customHeight="1">
      <c r="A29" s="142" t="str">
        <f>'t1'!A28</f>
        <v>CAPO DI I CLASSE</v>
      </c>
      <c r="B29" s="214" t="str">
        <f>'t1'!B28</f>
        <v>016332</v>
      </c>
      <c r="C29" s="642"/>
      <c r="D29" s="643"/>
      <c r="E29" s="644"/>
      <c r="F29" s="645"/>
      <c r="G29" s="644"/>
      <c r="H29" s="645"/>
      <c r="I29" s="642"/>
      <c r="J29" s="643"/>
      <c r="K29" s="645"/>
      <c r="L29" s="643"/>
      <c r="M29" s="645"/>
      <c r="N29" s="643"/>
      <c r="O29" s="646"/>
      <c r="P29" s="645"/>
      <c r="Q29" s="741"/>
      <c r="R29" s="742"/>
      <c r="S29" s="743"/>
      <c r="T29" s="742"/>
      <c r="U29" s="743"/>
      <c r="V29" s="742"/>
      <c r="W29" s="441">
        <f t="shared" si="0"/>
        <v>0</v>
      </c>
      <c r="X29" s="442">
        <f t="shared" si="1"/>
        <v>0</v>
      </c>
      <c r="Y29" s="76">
        <f>'t1'!M28</f>
        <v>0</v>
      </c>
    </row>
    <row r="30" spans="1:25" ht="12" customHeight="1">
      <c r="A30" s="142" t="str">
        <f>'t1'!A29</f>
        <v>CAPO DI II CLASSE</v>
      </c>
      <c r="B30" s="214" t="str">
        <f>'t1'!B29</f>
        <v>015347</v>
      </c>
      <c r="C30" s="642"/>
      <c r="D30" s="643"/>
      <c r="E30" s="644"/>
      <c r="F30" s="645"/>
      <c r="G30" s="644"/>
      <c r="H30" s="645"/>
      <c r="I30" s="642"/>
      <c r="J30" s="643"/>
      <c r="K30" s="645"/>
      <c r="L30" s="643"/>
      <c r="M30" s="645"/>
      <c r="N30" s="643"/>
      <c r="O30" s="646"/>
      <c r="P30" s="645"/>
      <c r="Q30" s="741"/>
      <c r="R30" s="742"/>
      <c r="S30" s="743"/>
      <c r="T30" s="742"/>
      <c r="U30" s="743"/>
      <c r="V30" s="742"/>
      <c r="W30" s="441">
        <f t="shared" si="0"/>
        <v>0</v>
      </c>
      <c r="X30" s="442">
        <f t="shared" si="1"/>
        <v>0</v>
      </c>
      <c r="Y30" s="76">
        <f>'t1'!M29</f>
        <v>0</v>
      </c>
    </row>
    <row r="31" spans="1:25" ht="12" customHeight="1">
      <c r="A31" s="142" t="str">
        <f>'t1'!A30</f>
        <v>CAPO DI III CLASSE</v>
      </c>
      <c r="B31" s="214" t="str">
        <f>'t1'!B30</f>
        <v>014333</v>
      </c>
      <c r="C31" s="642"/>
      <c r="D31" s="643"/>
      <c r="E31" s="644"/>
      <c r="F31" s="645"/>
      <c r="G31" s="644"/>
      <c r="H31" s="645"/>
      <c r="I31" s="642"/>
      <c r="J31" s="643"/>
      <c r="K31" s="645"/>
      <c r="L31" s="643"/>
      <c r="M31" s="645"/>
      <c r="N31" s="643"/>
      <c r="O31" s="646"/>
      <c r="P31" s="645"/>
      <c r="Q31" s="741"/>
      <c r="R31" s="742"/>
      <c r="S31" s="743"/>
      <c r="T31" s="742"/>
      <c r="U31" s="743"/>
      <c r="V31" s="742"/>
      <c r="W31" s="441">
        <f t="shared" si="0"/>
        <v>0</v>
      </c>
      <c r="X31" s="442">
        <f t="shared" si="1"/>
        <v>0</v>
      </c>
      <c r="Y31" s="76">
        <f>'t1'!M30</f>
        <v>0</v>
      </c>
    </row>
    <row r="32" spans="1:25" ht="12" customHeight="1">
      <c r="A32" s="142" t="str">
        <f>'t1'!A31</f>
        <v>SECONDO CAPO SCELTO QUALIFICA SPECIALE</v>
      </c>
      <c r="B32" s="214" t="str">
        <f>'t1'!B31</f>
        <v>015959</v>
      </c>
      <c r="C32" s="642"/>
      <c r="D32" s="643"/>
      <c r="E32" s="644"/>
      <c r="F32" s="645"/>
      <c r="G32" s="644"/>
      <c r="H32" s="645"/>
      <c r="I32" s="642"/>
      <c r="J32" s="643"/>
      <c r="K32" s="645"/>
      <c r="L32" s="643"/>
      <c r="M32" s="645"/>
      <c r="N32" s="643"/>
      <c r="O32" s="646"/>
      <c r="P32" s="645"/>
      <c r="Q32" s="741"/>
      <c r="R32" s="742"/>
      <c r="S32" s="743"/>
      <c r="T32" s="742"/>
      <c r="U32" s="743"/>
      <c r="V32" s="742"/>
      <c r="W32" s="441">
        <f t="shared" si="0"/>
        <v>0</v>
      </c>
      <c r="X32" s="442">
        <f t="shared" si="1"/>
        <v>0</v>
      </c>
      <c r="Y32" s="76">
        <f>'t1'!M31</f>
        <v>0</v>
      </c>
    </row>
    <row r="33" spans="1:25" ht="12" customHeight="1">
      <c r="A33" s="142" t="str">
        <f>'t1'!A32</f>
        <v>SECONDO CAPO SCELTO CON 4 ANNI NEL GRADO</v>
      </c>
      <c r="B33" s="214" t="str">
        <f>'t1'!B32</f>
        <v>013960</v>
      </c>
      <c r="C33" s="642"/>
      <c r="D33" s="643"/>
      <c r="E33" s="644"/>
      <c r="F33" s="645"/>
      <c r="G33" s="644"/>
      <c r="H33" s="645"/>
      <c r="I33" s="642"/>
      <c r="J33" s="643"/>
      <c r="K33" s="645"/>
      <c r="L33" s="643"/>
      <c r="M33" s="645"/>
      <c r="N33" s="643"/>
      <c r="O33" s="646"/>
      <c r="P33" s="645"/>
      <c r="Q33" s="741"/>
      <c r="R33" s="742"/>
      <c r="S33" s="743"/>
      <c r="T33" s="742"/>
      <c r="U33" s="743"/>
      <c r="V33" s="742"/>
      <c r="W33" s="441">
        <f t="shared" si="0"/>
        <v>0</v>
      </c>
      <c r="X33" s="442">
        <f t="shared" si="1"/>
        <v>0</v>
      </c>
      <c r="Y33" s="76">
        <f>'t1'!M32</f>
        <v>0</v>
      </c>
    </row>
    <row r="34" spans="1:25" ht="12" customHeight="1">
      <c r="A34" s="142" t="str">
        <f>'t1'!A33</f>
        <v>SECONDO CAPO SCELTO</v>
      </c>
      <c r="B34" s="214" t="str">
        <f>'t1'!B33</f>
        <v>015350</v>
      </c>
      <c r="C34" s="642"/>
      <c r="D34" s="643"/>
      <c r="E34" s="644"/>
      <c r="F34" s="645"/>
      <c r="G34" s="644"/>
      <c r="H34" s="645"/>
      <c r="I34" s="642"/>
      <c r="J34" s="643"/>
      <c r="K34" s="645"/>
      <c r="L34" s="643"/>
      <c r="M34" s="645"/>
      <c r="N34" s="643"/>
      <c r="O34" s="646"/>
      <c r="P34" s="645"/>
      <c r="Q34" s="741"/>
      <c r="R34" s="742"/>
      <c r="S34" s="743"/>
      <c r="T34" s="742"/>
      <c r="U34" s="743"/>
      <c r="V34" s="742"/>
      <c r="W34" s="441">
        <f t="shared" si="0"/>
        <v>0</v>
      </c>
      <c r="X34" s="442">
        <f t="shared" si="1"/>
        <v>0</v>
      </c>
      <c r="Y34" s="76">
        <f>'t1'!M33</f>
        <v>0</v>
      </c>
    </row>
    <row r="35" spans="1:25" ht="12" customHeight="1">
      <c r="A35" s="142" t="str">
        <f>'t1'!A34</f>
        <v>SECONDO CAPO</v>
      </c>
      <c r="B35" s="214" t="str">
        <f>'t1'!B34</f>
        <v>014349</v>
      </c>
      <c r="C35" s="642"/>
      <c r="D35" s="643"/>
      <c r="E35" s="644"/>
      <c r="F35" s="645"/>
      <c r="G35" s="644"/>
      <c r="H35" s="645"/>
      <c r="I35" s="642"/>
      <c r="J35" s="643"/>
      <c r="K35" s="645"/>
      <c r="L35" s="643"/>
      <c r="M35" s="645"/>
      <c r="N35" s="643"/>
      <c r="O35" s="646"/>
      <c r="P35" s="645"/>
      <c r="Q35" s="741"/>
      <c r="R35" s="742"/>
      <c r="S35" s="743"/>
      <c r="T35" s="742"/>
      <c r="U35" s="743"/>
      <c r="V35" s="742"/>
      <c r="W35" s="441">
        <f t="shared" si="0"/>
        <v>0</v>
      </c>
      <c r="X35" s="442">
        <f t="shared" si="1"/>
        <v>0</v>
      </c>
      <c r="Y35" s="76">
        <f>'t1'!M34</f>
        <v>0</v>
      </c>
    </row>
    <row r="36" spans="1:25" ht="12" customHeight="1">
      <c r="A36" s="142" t="str">
        <f>'t1'!A35</f>
        <v>SERGENTE</v>
      </c>
      <c r="B36" s="214" t="str">
        <f>'t1'!B35</f>
        <v>014308</v>
      </c>
      <c r="C36" s="642"/>
      <c r="D36" s="643"/>
      <c r="E36" s="644"/>
      <c r="F36" s="645"/>
      <c r="G36" s="644"/>
      <c r="H36" s="645"/>
      <c r="I36" s="642"/>
      <c r="J36" s="643"/>
      <c r="K36" s="645"/>
      <c r="L36" s="643"/>
      <c r="M36" s="645"/>
      <c r="N36" s="643"/>
      <c r="O36" s="646"/>
      <c r="P36" s="645"/>
      <c r="Q36" s="741"/>
      <c r="R36" s="742"/>
      <c r="S36" s="743"/>
      <c r="T36" s="742"/>
      <c r="U36" s="743"/>
      <c r="V36" s="742"/>
      <c r="W36" s="441">
        <f t="shared" si="0"/>
        <v>0</v>
      </c>
      <c r="X36" s="442">
        <f t="shared" si="1"/>
        <v>0</v>
      </c>
      <c r="Y36" s="76">
        <f>'t1'!M35</f>
        <v>0</v>
      </c>
    </row>
    <row r="37" spans="1:25" ht="12" customHeight="1">
      <c r="A37" s="142" t="str">
        <f>'t1'!A36</f>
        <v>SOTTOCAPO DI 1^ CLASSE SCELTO QUALIFICA SPECIALE</v>
      </c>
      <c r="B37" s="214" t="str">
        <f>'t1'!B36</f>
        <v>013961</v>
      </c>
      <c r="C37" s="642"/>
      <c r="D37" s="643"/>
      <c r="E37" s="644"/>
      <c r="F37" s="645"/>
      <c r="G37" s="644"/>
      <c r="H37" s="645"/>
      <c r="I37" s="642"/>
      <c r="J37" s="643"/>
      <c r="K37" s="645"/>
      <c r="L37" s="643"/>
      <c r="M37" s="645"/>
      <c r="N37" s="643"/>
      <c r="O37" s="646"/>
      <c r="P37" s="645"/>
      <c r="Q37" s="741"/>
      <c r="R37" s="742"/>
      <c r="S37" s="743"/>
      <c r="T37" s="742"/>
      <c r="U37" s="743"/>
      <c r="V37" s="742"/>
      <c r="W37" s="441">
        <f t="shared" si="0"/>
        <v>0</v>
      </c>
      <c r="X37" s="442">
        <f t="shared" si="1"/>
        <v>0</v>
      </c>
      <c r="Y37" s="76">
        <f>'t1'!M36</f>
        <v>0</v>
      </c>
    </row>
    <row r="38" spans="1:25" ht="12" customHeight="1">
      <c r="A38" s="142" t="str">
        <f>'t1'!A37</f>
        <v>SOTTOCAPO DI 1^ CLASSE SCELTO CON 5 ANNI NEL GRADO</v>
      </c>
      <c r="B38" s="214" t="str">
        <f>'t1'!B37</f>
        <v>013962</v>
      </c>
      <c r="C38" s="642"/>
      <c r="D38" s="643"/>
      <c r="E38" s="644"/>
      <c r="F38" s="645"/>
      <c r="G38" s="644"/>
      <c r="H38" s="645"/>
      <c r="I38" s="642"/>
      <c r="J38" s="643"/>
      <c r="K38" s="645"/>
      <c r="L38" s="643"/>
      <c r="M38" s="645"/>
      <c r="N38" s="643"/>
      <c r="O38" s="646"/>
      <c r="P38" s="645"/>
      <c r="Q38" s="741"/>
      <c r="R38" s="742"/>
      <c r="S38" s="743"/>
      <c r="T38" s="742"/>
      <c r="U38" s="743"/>
      <c r="V38" s="742"/>
      <c r="W38" s="441">
        <f t="shared" si="0"/>
        <v>0</v>
      </c>
      <c r="X38" s="442">
        <f t="shared" si="1"/>
        <v>0</v>
      </c>
      <c r="Y38" s="76">
        <f>'t1'!M37</f>
        <v>0</v>
      </c>
    </row>
    <row r="39" spans="1:25" ht="12" customHeight="1">
      <c r="A39" s="142" t="str">
        <f>'t1'!A38</f>
        <v>SOTTOCAPO DI I CLASSE SCELTO</v>
      </c>
      <c r="B39" s="214" t="str">
        <f>'t1'!B38</f>
        <v>013337</v>
      </c>
      <c r="C39" s="642"/>
      <c r="D39" s="643"/>
      <c r="E39" s="644"/>
      <c r="F39" s="645"/>
      <c r="G39" s="644"/>
      <c r="H39" s="645"/>
      <c r="I39" s="642"/>
      <c r="J39" s="643"/>
      <c r="K39" s="645"/>
      <c r="L39" s="643"/>
      <c r="M39" s="645"/>
      <c r="N39" s="643"/>
      <c r="O39" s="646"/>
      <c r="P39" s="645"/>
      <c r="Q39" s="741"/>
      <c r="R39" s="742"/>
      <c r="S39" s="743"/>
      <c r="T39" s="742"/>
      <c r="U39" s="743"/>
      <c r="V39" s="742"/>
      <c r="W39" s="441">
        <f t="shared" si="0"/>
        <v>0</v>
      </c>
      <c r="X39" s="442">
        <f t="shared" si="1"/>
        <v>0</v>
      </c>
      <c r="Y39" s="76">
        <f>'t1'!M38</f>
        <v>0</v>
      </c>
    </row>
    <row r="40" spans="1:25" ht="12" customHeight="1">
      <c r="A40" s="142" t="str">
        <f>'t1'!A39</f>
        <v>SOTTOCAPO DI I CLASSE</v>
      </c>
      <c r="B40" s="214" t="str">
        <f>'t1'!B39</f>
        <v>013351</v>
      </c>
      <c r="C40" s="642"/>
      <c r="D40" s="643"/>
      <c r="E40" s="644"/>
      <c r="F40" s="645"/>
      <c r="G40" s="644"/>
      <c r="H40" s="645"/>
      <c r="I40" s="642"/>
      <c r="J40" s="643"/>
      <c r="K40" s="645"/>
      <c r="L40" s="643"/>
      <c r="M40" s="645"/>
      <c r="N40" s="643"/>
      <c r="O40" s="646"/>
      <c r="P40" s="645"/>
      <c r="Q40" s="741"/>
      <c r="R40" s="742"/>
      <c r="S40" s="743"/>
      <c r="T40" s="742"/>
      <c r="U40" s="743"/>
      <c r="V40" s="742"/>
      <c r="W40" s="441">
        <f t="shared" si="0"/>
        <v>0</v>
      </c>
      <c r="X40" s="442">
        <f t="shared" si="1"/>
        <v>0</v>
      </c>
      <c r="Y40" s="76">
        <f>'t1'!M39</f>
        <v>0</v>
      </c>
    </row>
    <row r="41" spans="1:25" ht="12" customHeight="1">
      <c r="A41" s="142" t="str">
        <f>'t1'!A40</f>
        <v>SOTTOCAPO DI II CLASSE</v>
      </c>
      <c r="B41" s="214" t="str">
        <f>'t1'!B40</f>
        <v>013352</v>
      </c>
      <c r="C41" s="642"/>
      <c r="D41" s="643"/>
      <c r="E41" s="644"/>
      <c r="F41" s="645"/>
      <c r="G41" s="644"/>
      <c r="H41" s="645"/>
      <c r="I41" s="642"/>
      <c r="J41" s="643"/>
      <c r="K41" s="645"/>
      <c r="L41" s="643"/>
      <c r="M41" s="645"/>
      <c r="N41" s="643"/>
      <c r="O41" s="646"/>
      <c r="P41" s="645"/>
      <c r="Q41" s="741"/>
      <c r="R41" s="742"/>
      <c r="S41" s="743"/>
      <c r="T41" s="742"/>
      <c r="U41" s="743"/>
      <c r="V41" s="742"/>
      <c r="W41" s="441">
        <f t="shared" si="0"/>
        <v>0</v>
      </c>
      <c r="X41" s="442">
        <f t="shared" si="1"/>
        <v>0</v>
      </c>
      <c r="Y41" s="76">
        <f>'t1'!M40</f>
        <v>0</v>
      </c>
    </row>
    <row r="42" spans="1:25" ht="12" customHeight="1">
      <c r="A42" s="142" t="str">
        <f>'t1'!A41</f>
        <v>SOTTOCAPO DI III CLASSE</v>
      </c>
      <c r="B42" s="214" t="str">
        <f>'t1'!B41</f>
        <v>013353</v>
      </c>
      <c r="C42" s="642"/>
      <c r="D42" s="643"/>
      <c r="E42" s="644"/>
      <c r="F42" s="645"/>
      <c r="G42" s="644"/>
      <c r="H42" s="645"/>
      <c r="I42" s="642"/>
      <c r="J42" s="643"/>
      <c r="K42" s="645"/>
      <c r="L42" s="643"/>
      <c r="M42" s="645"/>
      <c r="N42" s="643"/>
      <c r="O42" s="646"/>
      <c r="P42" s="645"/>
      <c r="Q42" s="741"/>
      <c r="R42" s="742"/>
      <c r="S42" s="743"/>
      <c r="T42" s="742"/>
      <c r="U42" s="743"/>
      <c r="V42" s="742"/>
      <c r="W42" s="441">
        <f t="shared" si="0"/>
        <v>0</v>
      </c>
      <c r="X42" s="442">
        <f t="shared" si="1"/>
        <v>0</v>
      </c>
      <c r="Y42" s="76">
        <f>'t1'!M41</f>
        <v>0</v>
      </c>
    </row>
    <row r="43" spans="1:25" ht="12" customHeight="1">
      <c r="A43" s="142" t="str">
        <f>'t1'!A42</f>
        <v>SOTTOCAPO  III CLASSE (VFP4 FERMA BIENNALE)</v>
      </c>
      <c r="B43" s="214" t="str">
        <f>'t1'!B42</f>
        <v>013963</v>
      </c>
      <c r="C43" s="642"/>
      <c r="D43" s="643"/>
      <c r="E43" s="644"/>
      <c r="F43" s="645"/>
      <c r="G43" s="644"/>
      <c r="H43" s="645"/>
      <c r="I43" s="642"/>
      <c r="J43" s="643"/>
      <c r="K43" s="645"/>
      <c r="L43" s="643"/>
      <c r="M43" s="645"/>
      <c r="N43" s="643"/>
      <c r="O43" s="646"/>
      <c r="P43" s="645"/>
      <c r="Q43" s="741"/>
      <c r="R43" s="742"/>
      <c r="S43" s="743"/>
      <c r="T43" s="742"/>
      <c r="U43" s="743"/>
      <c r="V43" s="742"/>
      <c r="W43" s="441">
        <f t="shared" si="0"/>
        <v>0</v>
      </c>
      <c r="X43" s="442">
        <f t="shared" si="1"/>
        <v>0</v>
      </c>
      <c r="Y43" s="76">
        <f>'t1'!M42</f>
        <v>0</v>
      </c>
    </row>
    <row r="44" spans="1:25" ht="12" customHeight="1">
      <c r="A44" s="142" t="str">
        <f>'t1'!A43</f>
        <v>VOLONTARI IN FERMA PREFISSATA QUADRIENNALE</v>
      </c>
      <c r="B44" s="214" t="str">
        <f>'t1'!B43</f>
        <v>000FP4</v>
      </c>
      <c r="C44" s="642"/>
      <c r="D44" s="643"/>
      <c r="E44" s="644"/>
      <c r="F44" s="645"/>
      <c r="G44" s="644"/>
      <c r="H44" s="645"/>
      <c r="I44" s="642"/>
      <c r="J44" s="643"/>
      <c r="K44" s="645"/>
      <c r="L44" s="643"/>
      <c r="M44" s="645"/>
      <c r="N44" s="643"/>
      <c r="O44" s="646"/>
      <c r="P44" s="645"/>
      <c r="Q44" s="741"/>
      <c r="R44" s="742"/>
      <c r="S44" s="743"/>
      <c r="T44" s="742"/>
      <c r="U44" s="743"/>
      <c r="V44" s="742"/>
      <c r="W44" s="441">
        <f t="shared" si="0"/>
        <v>0</v>
      </c>
      <c r="X44" s="442">
        <f t="shared" si="1"/>
        <v>0</v>
      </c>
      <c r="Y44" s="76">
        <f>'t1'!M43</f>
        <v>0</v>
      </c>
    </row>
    <row r="45" spans="1:25" ht="12" customHeight="1">
      <c r="A45" s="142" t="str">
        <f>'t1'!A44</f>
        <v>VOLONTARI IN FERMA PREFISSATA DI 1 ANNO</v>
      </c>
      <c r="B45" s="214" t="str">
        <f>'t1'!B44</f>
        <v>000FP1</v>
      </c>
      <c r="C45" s="642"/>
      <c r="D45" s="643"/>
      <c r="E45" s="644"/>
      <c r="F45" s="645"/>
      <c r="G45" s="644"/>
      <c r="H45" s="645"/>
      <c r="I45" s="642"/>
      <c r="J45" s="643"/>
      <c r="K45" s="645"/>
      <c r="L45" s="643"/>
      <c r="M45" s="645"/>
      <c r="N45" s="643"/>
      <c r="O45" s="646"/>
      <c r="P45" s="645"/>
      <c r="Q45" s="741"/>
      <c r="R45" s="742"/>
      <c r="S45" s="743"/>
      <c r="T45" s="742"/>
      <c r="U45" s="743"/>
      <c r="V45" s="742"/>
      <c r="W45" s="441">
        <f t="shared" si="0"/>
        <v>0</v>
      </c>
      <c r="X45" s="442">
        <f t="shared" si="1"/>
        <v>0</v>
      </c>
      <c r="Y45" s="76">
        <f>'t1'!M44</f>
        <v>0</v>
      </c>
    </row>
    <row r="46" spans="1:25" ht="12" customHeight="1">
      <c r="A46" s="142" t="str">
        <f>'t1'!A45</f>
        <v>VOLONTARI IN FERMA PREFISSATA DI 1 ANNO RAFFERMATI</v>
      </c>
      <c r="B46" s="214" t="str">
        <f>'t1'!B45</f>
        <v>000FR1</v>
      </c>
      <c r="C46" s="642"/>
      <c r="D46" s="643"/>
      <c r="E46" s="644"/>
      <c r="F46" s="645"/>
      <c r="G46" s="644"/>
      <c r="H46" s="645"/>
      <c r="I46" s="642"/>
      <c r="J46" s="643"/>
      <c r="K46" s="645"/>
      <c r="L46" s="643"/>
      <c r="M46" s="645"/>
      <c r="N46" s="643"/>
      <c r="O46" s="646"/>
      <c r="P46" s="645"/>
      <c r="Q46" s="741"/>
      <c r="R46" s="742"/>
      <c r="S46" s="743"/>
      <c r="T46" s="742"/>
      <c r="U46" s="743"/>
      <c r="V46" s="742"/>
      <c r="W46" s="441">
        <f t="shared" si="0"/>
        <v>0</v>
      </c>
      <c r="X46" s="442">
        <f t="shared" si="1"/>
        <v>0</v>
      </c>
      <c r="Y46" s="76">
        <f>'t1'!M45</f>
        <v>0</v>
      </c>
    </row>
    <row r="47" spans="1:25" ht="12" customHeight="1">
      <c r="A47" s="142" t="str">
        <f>'t1'!A46</f>
        <v>U.F.P. SOTTOTENENTE DI VASCELLO</v>
      </c>
      <c r="B47" s="214" t="str">
        <f>'t1'!B46</f>
        <v>017832</v>
      </c>
      <c r="C47" s="642"/>
      <c r="D47" s="643"/>
      <c r="E47" s="644"/>
      <c r="F47" s="645"/>
      <c r="G47" s="644"/>
      <c r="H47" s="645"/>
      <c r="I47" s="642"/>
      <c r="J47" s="643"/>
      <c r="K47" s="645"/>
      <c r="L47" s="643"/>
      <c r="M47" s="645"/>
      <c r="N47" s="643"/>
      <c r="O47" s="646"/>
      <c r="P47" s="645"/>
      <c r="Q47" s="741"/>
      <c r="R47" s="742"/>
      <c r="S47" s="743"/>
      <c r="T47" s="742"/>
      <c r="U47" s="743"/>
      <c r="V47" s="742"/>
      <c r="W47" s="441">
        <f t="shared" si="0"/>
        <v>0</v>
      </c>
      <c r="X47" s="442">
        <f t="shared" si="1"/>
        <v>0</v>
      </c>
      <c r="Y47" s="76">
        <f>'t1'!M46</f>
        <v>0</v>
      </c>
    </row>
    <row r="48" spans="1:25" ht="12" customHeight="1">
      <c r="A48" s="142" t="str">
        <f>'t1'!A47</f>
        <v>U.F.P.  GUARDIAMARINA</v>
      </c>
      <c r="B48" s="214" t="str">
        <f>'t1'!B47</f>
        <v>014833</v>
      </c>
      <c r="C48" s="642"/>
      <c r="D48" s="643"/>
      <c r="E48" s="644"/>
      <c r="F48" s="645"/>
      <c r="G48" s="644"/>
      <c r="H48" s="645"/>
      <c r="I48" s="642"/>
      <c r="J48" s="643"/>
      <c r="K48" s="645"/>
      <c r="L48" s="643"/>
      <c r="M48" s="645"/>
      <c r="N48" s="643"/>
      <c r="O48" s="646"/>
      <c r="P48" s="645"/>
      <c r="Q48" s="741"/>
      <c r="R48" s="742"/>
      <c r="S48" s="743"/>
      <c r="T48" s="742"/>
      <c r="U48" s="743"/>
      <c r="V48" s="742"/>
      <c r="W48" s="441">
        <f t="shared" si="0"/>
        <v>0</v>
      </c>
      <c r="X48" s="442">
        <f t="shared" si="1"/>
        <v>0</v>
      </c>
      <c r="Y48" s="76">
        <f>'t1'!M47</f>
        <v>0</v>
      </c>
    </row>
    <row r="49" spans="1:25" ht="12" customHeight="1">
      <c r="A49" s="142" t="str">
        <f>'t1'!A48</f>
        <v>ALLIEVI</v>
      </c>
      <c r="B49" s="214" t="str">
        <f>'t1'!B48</f>
        <v>000180</v>
      </c>
      <c r="C49" s="642"/>
      <c r="D49" s="643"/>
      <c r="E49" s="644"/>
      <c r="F49" s="645"/>
      <c r="G49" s="644"/>
      <c r="H49" s="645"/>
      <c r="I49" s="642"/>
      <c r="J49" s="643"/>
      <c r="K49" s="645"/>
      <c r="L49" s="643"/>
      <c r="M49" s="645"/>
      <c r="N49" s="643"/>
      <c r="O49" s="646"/>
      <c r="P49" s="645"/>
      <c r="Q49" s="741"/>
      <c r="R49" s="742"/>
      <c r="S49" s="743"/>
      <c r="T49" s="742"/>
      <c r="U49" s="743"/>
      <c r="V49" s="742"/>
      <c r="W49" s="441">
        <f t="shared" si="0"/>
        <v>0</v>
      </c>
      <c r="X49" s="442">
        <f t="shared" si="1"/>
        <v>0</v>
      </c>
      <c r="Y49" s="76">
        <f>'t1'!M48</f>
        <v>0</v>
      </c>
    </row>
    <row r="50" spans="1:25" ht="12" customHeight="1" thickBot="1">
      <c r="A50" s="142" t="str">
        <f>'t1'!A49</f>
        <v>ALLIEVI SCUOLE MILITARI</v>
      </c>
      <c r="B50" s="214" t="str">
        <f>'t1'!B49</f>
        <v>000SCM</v>
      </c>
      <c r="C50" s="642"/>
      <c r="D50" s="643"/>
      <c r="E50" s="644"/>
      <c r="F50" s="645"/>
      <c r="G50" s="644"/>
      <c r="H50" s="645"/>
      <c r="I50" s="642"/>
      <c r="J50" s="643"/>
      <c r="K50" s="645"/>
      <c r="L50" s="643"/>
      <c r="M50" s="645"/>
      <c r="N50" s="643"/>
      <c r="O50" s="646"/>
      <c r="P50" s="645"/>
      <c r="Q50" s="741"/>
      <c r="R50" s="742"/>
      <c r="S50" s="743"/>
      <c r="T50" s="742"/>
      <c r="U50" s="743"/>
      <c r="V50" s="742"/>
      <c r="W50" s="441">
        <f t="shared" si="0"/>
        <v>0</v>
      </c>
      <c r="X50" s="442">
        <f t="shared" si="1"/>
        <v>0</v>
      </c>
      <c r="Y50" s="76">
        <f>'t1'!M49</f>
        <v>0</v>
      </c>
    </row>
    <row r="51" spans="1:24" ht="12.75" customHeight="1" thickBot="1" thickTop="1">
      <c r="A51" s="84" t="s">
        <v>59</v>
      </c>
      <c r="B51" s="85"/>
      <c r="C51" s="443">
        <f aca="true" t="shared" si="2" ref="C51:X51">SUM(C7:C50)</f>
        <v>0</v>
      </c>
      <c r="D51" s="445">
        <f t="shared" si="2"/>
        <v>0</v>
      </c>
      <c r="E51" s="528">
        <f t="shared" si="2"/>
        <v>0</v>
      </c>
      <c r="F51" s="445">
        <f t="shared" si="2"/>
        <v>0</v>
      </c>
      <c r="G51" s="528">
        <f t="shared" si="2"/>
        <v>0</v>
      </c>
      <c r="H51" s="445">
        <f t="shared" si="2"/>
        <v>0</v>
      </c>
      <c r="I51" s="528">
        <f t="shared" si="2"/>
        <v>0</v>
      </c>
      <c r="J51" s="445">
        <f t="shared" si="2"/>
        <v>0</v>
      </c>
      <c r="K51" s="528">
        <f t="shared" si="2"/>
        <v>0</v>
      </c>
      <c r="L51" s="445">
        <f t="shared" si="2"/>
        <v>0</v>
      </c>
      <c r="M51" s="528">
        <f t="shared" si="2"/>
        <v>0</v>
      </c>
      <c r="N51" s="445">
        <f t="shared" si="2"/>
        <v>0</v>
      </c>
      <c r="O51" s="528">
        <f t="shared" si="2"/>
        <v>0</v>
      </c>
      <c r="P51" s="445">
        <f t="shared" si="2"/>
        <v>0</v>
      </c>
      <c r="Q51" s="744">
        <f t="shared" si="2"/>
        <v>0</v>
      </c>
      <c r="R51" s="745">
        <f t="shared" si="2"/>
        <v>0</v>
      </c>
      <c r="S51" s="744">
        <f t="shared" si="2"/>
        <v>0</v>
      </c>
      <c r="T51" s="745">
        <f t="shared" si="2"/>
        <v>0</v>
      </c>
      <c r="U51" s="744">
        <f t="shared" si="2"/>
        <v>0</v>
      </c>
      <c r="V51" s="745">
        <f t="shared" si="2"/>
        <v>0</v>
      </c>
      <c r="W51" s="443">
        <f t="shared" si="2"/>
        <v>0</v>
      </c>
      <c r="X51" s="444">
        <f t="shared" si="2"/>
        <v>0</v>
      </c>
    </row>
    <row r="53" ht="9.75">
      <c r="A53" s="76" t="s">
        <v>133</v>
      </c>
    </row>
  </sheetData>
  <sheetProtection password="EA98" sheet="1" formatColumns="0" selectLockedCells="1"/>
  <mergeCells count="24">
    <mergeCell ref="J2:X2"/>
    <mergeCell ref="I4:J4"/>
    <mergeCell ref="K4:L4"/>
    <mergeCell ref="W5:X5"/>
    <mergeCell ref="O4:P4"/>
    <mergeCell ref="W4:X4"/>
    <mergeCell ref="U4:V4"/>
    <mergeCell ref="U5:V5"/>
    <mergeCell ref="G5:H5"/>
    <mergeCell ref="I5:J5"/>
    <mergeCell ref="Q4:R4"/>
    <mergeCell ref="S4:T4"/>
    <mergeCell ref="Q5:R5"/>
    <mergeCell ref="S5:T5"/>
    <mergeCell ref="C5:D5"/>
    <mergeCell ref="A1:P1"/>
    <mergeCell ref="G4:H4"/>
    <mergeCell ref="C4:D4"/>
    <mergeCell ref="E4:F4"/>
    <mergeCell ref="K5:L5"/>
    <mergeCell ref="M5:N5"/>
    <mergeCell ref="O5:P5"/>
    <mergeCell ref="M4:N4"/>
    <mergeCell ref="E5:F5"/>
  </mergeCells>
  <conditionalFormatting sqref="A7:X50">
    <cfRule type="expression" priority="2" dxfId="6" stopIfTrue="1">
      <formula>$Y7&gt;0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5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X1" s="310"/>
    </row>
    <row r="2" spans="1:24" ht="30" customHeight="1" thickBot="1">
      <c r="A2" s="57"/>
      <c r="P2" s="958"/>
      <c r="Q2" s="958"/>
      <c r="R2" s="958"/>
      <c r="S2" s="958"/>
      <c r="T2" s="958"/>
      <c r="U2" s="958"/>
      <c r="V2" s="958"/>
      <c r="W2" s="958"/>
      <c r="X2" s="958"/>
    </row>
    <row r="3" spans="1:24" ht="16.5" customHeight="1" thickBot="1">
      <c r="A3" s="59"/>
      <c r="B3" s="60"/>
      <c r="C3" s="61" t="s">
        <v>226</v>
      </c>
      <c r="D3" s="62"/>
      <c r="E3" s="62"/>
      <c r="F3" s="62"/>
      <c r="G3" s="62"/>
      <c r="H3" s="62"/>
      <c r="I3" s="62"/>
      <c r="J3" s="62"/>
      <c r="K3" s="62"/>
      <c r="L3" s="62"/>
      <c r="M3" s="62"/>
      <c r="N3" s="62"/>
      <c r="O3" s="62"/>
      <c r="P3" s="62"/>
      <c r="Q3" s="62"/>
      <c r="R3" s="62"/>
      <c r="S3" s="62"/>
      <c r="T3" s="63"/>
      <c r="U3" s="62"/>
      <c r="V3" s="63"/>
      <c r="W3" s="62"/>
      <c r="X3" s="63"/>
    </row>
    <row r="4" spans="1:24" ht="16.5" customHeight="1" thickTop="1">
      <c r="A4" s="278" t="s">
        <v>130</v>
      </c>
      <c r="B4" s="64" t="s">
        <v>56</v>
      </c>
      <c r="C4" s="987" t="s">
        <v>76</v>
      </c>
      <c r="D4" s="988"/>
      <c r="E4" s="987" t="s">
        <v>77</v>
      </c>
      <c r="F4" s="988"/>
      <c r="G4" s="987" t="s">
        <v>78</v>
      </c>
      <c r="H4" s="988"/>
      <c r="I4" s="987" t="s">
        <v>79</v>
      </c>
      <c r="J4" s="988"/>
      <c r="K4" s="987" t="s">
        <v>80</v>
      </c>
      <c r="L4" s="988"/>
      <c r="M4" s="987" t="s">
        <v>81</v>
      </c>
      <c r="N4" s="988"/>
      <c r="O4" s="987" t="s">
        <v>82</v>
      </c>
      <c r="P4" s="988"/>
      <c r="Q4" s="987" t="s">
        <v>83</v>
      </c>
      <c r="R4" s="988"/>
      <c r="S4" s="987" t="s">
        <v>347</v>
      </c>
      <c r="T4" s="988"/>
      <c r="U4" s="987" t="s">
        <v>348</v>
      </c>
      <c r="V4" s="988"/>
      <c r="W4" s="65" t="s">
        <v>59</v>
      </c>
      <c r="X4" s="126"/>
    </row>
    <row r="5" spans="1:24" ht="10.5" thickBot="1">
      <c r="A5" s="765" t="s">
        <v>555</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5" ht="12.75" customHeight="1" thickTop="1">
      <c r="A6" s="20" t="str">
        <f>'t1'!A6</f>
        <v>AMMIRAGLIO ISPETTORE CAPO</v>
      </c>
      <c r="B6" s="221" t="str">
        <f>'t1'!B6</f>
        <v>0D0330</v>
      </c>
      <c r="C6" s="226"/>
      <c r="D6" s="227"/>
      <c r="E6" s="226"/>
      <c r="F6" s="227"/>
      <c r="G6" s="226"/>
      <c r="H6" s="227"/>
      <c r="I6" s="226"/>
      <c r="J6" s="227"/>
      <c r="K6" s="226"/>
      <c r="L6" s="227"/>
      <c r="M6" s="228"/>
      <c r="N6" s="229"/>
      <c r="O6" s="226"/>
      <c r="P6" s="227"/>
      <c r="Q6" s="226"/>
      <c r="R6" s="227"/>
      <c r="S6" s="230"/>
      <c r="T6" s="231"/>
      <c r="U6" s="230"/>
      <c r="V6" s="231"/>
      <c r="W6" s="449">
        <f>SUM(C6,E6,G6,I6,K6,M6,O6,Q6,S6,U6)</f>
        <v>0</v>
      </c>
      <c r="X6" s="450">
        <f>SUM(D6,F6,H6,J6,L6,N6,P6,R6,T6,V6)</f>
        <v>0</v>
      </c>
      <c r="Y6" s="56">
        <f>'t1'!M6</f>
        <v>0</v>
      </c>
    </row>
    <row r="7" spans="1:25" ht="12.75" customHeight="1">
      <c r="A7" s="142" t="str">
        <f>'t1'!A7</f>
        <v>AMMIRAGLIO ISPETTORE</v>
      </c>
      <c r="B7" s="214" t="str">
        <f>'t1'!B7</f>
        <v>0D0329</v>
      </c>
      <c r="C7" s="226"/>
      <c r="D7" s="227"/>
      <c r="E7" s="226"/>
      <c r="F7" s="227"/>
      <c r="G7" s="226"/>
      <c r="H7" s="227"/>
      <c r="I7" s="226"/>
      <c r="J7" s="227"/>
      <c r="K7" s="226"/>
      <c r="L7" s="227"/>
      <c r="M7" s="228"/>
      <c r="N7" s="229"/>
      <c r="O7" s="226"/>
      <c r="P7" s="227"/>
      <c r="Q7" s="226"/>
      <c r="R7" s="227"/>
      <c r="S7" s="230"/>
      <c r="T7" s="232"/>
      <c r="U7" s="230"/>
      <c r="V7" s="232"/>
      <c r="W7" s="449">
        <f aca="true" t="shared" si="0" ref="W7:W47">SUM(C7,E7,G7,I7,K7,M7,O7,Q7,S7,U7)</f>
        <v>0</v>
      </c>
      <c r="X7" s="451">
        <f aca="true" t="shared" si="1" ref="X7:X47">SUM(D7,F7,H7,J7,L7,N7,P7,R7,T7,V7)</f>
        <v>0</v>
      </c>
      <c r="Y7" s="56">
        <f>'t1'!M7</f>
        <v>0</v>
      </c>
    </row>
    <row r="8" spans="1:25" ht="12.75" customHeight="1">
      <c r="A8" s="142" t="str">
        <f>'t1'!A8</f>
        <v>CONTRAMMIRAGLIO</v>
      </c>
      <c r="B8" s="214" t="str">
        <f>'t1'!B8</f>
        <v>0D0334</v>
      </c>
      <c r="C8" s="226"/>
      <c r="D8" s="227"/>
      <c r="E8" s="226"/>
      <c r="F8" s="227"/>
      <c r="G8" s="226"/>
      <c r="H8" s="227"/>
      <c r="I8" s="226"/>
      <c r="J8" s="227"/>
      <c r="K8" s="226"/>
      <c r="L8" s="227"/>
      <c r="M8" s="228"/>
      <c r="N8" s="229"/>
      <c r="O8" s="226"/>
      <c r="P8" s="227"/>
      <c r="Q8" s="226"/>
      <c r="R8" s="227"/>
      <c r="S8" s="230"/>
      <c r="T8" s="232"/>
      <c r="U8" s="230"/>
      <c r="V8" s="232"/>
      <c r="W8" s="449">
        <f t="shared" si="0"/>
        <v>0</v>
      </c>
      <c r="X8" s="451">
        <f t="shared" si="1"/>
        <v>0</v>
      </c>
      <c r="Y8" s="56">
        <f>'t1'!M8</f>
        <v>0</v>
      </c>
    </row>
    <row r="9" spans="1:25" ht="12.75" customHeight="1">
      <c r="A9" s="142" t="str">
        <f>'t1'!A9</f>
        <v>CAPITANO DI VASCELLO + 23 ANNI</v>
      </c>
      <c r="B9" s="214" t="str">
        <f>'t1'!B9</f>
        <v>0D0562</v>
      </c>
      <c r="C9" s="226"/>
      <c r="D9" s="227"/>
      <c r="E9" s="226"/>
      <c r="F9" s="227"/>
      <c r="G9" s="226"/>
      <c r="H9" s="227"/>
      <c r="I9" s="226"/>
      <c r="J9" s="227"/>
      <c r="K9" s="226"/>
      <c r="L9" s="227"/>
      <c r="M9" s="228"/>
      <c r="N9" s="229"/>
      <c r="O9" s="226"/>
      <c r="P9" s="227"/>
      <c r="Q9" s="226"/>
      <c r="R9" s="227"/>
      <c r="S9" s="230"/>
      <c r="T9" s="232"/>
      <c r="U9" s="230"/>
      <c r="V9" s="232"/>
      <c r="W9" s="449">
        <f t="shared" si="0"/>
        <v>0</v>
      </c>
      <c r="X9" s="451">
        <f t="shared" si="1"/>
        <v>0</v>
      </c>
      <c r="Y9" s="56">
        <f>'t1'!M9</f>
        <v>0</v>
      </c>
    </row>
    <row r="10" spans="1:25" ht="12.75" customHeight="1">
      <c r="A10" s="142" t="str">
        <f>'t1'!A10</f>
        <v>CAPITANO DI VASCELLO</v>
      </c>
      <c r="B10" s="214" t="str">
        <f>'t1'!B10</f>
        <v>0D0345</v>
      </c>
      <c r="C10" s="226"/>
      <c r="D10" s="227"/>
      <c r="E10" s="226"/>
      <c r="F10" s="227"/>
      <c r="G10" s="226"/>
      <c r="H10" s="227"/>
      <c r="I10" s="226"/>
      <c r="J10" s="227"/>
      <c r="K10" s="226"/>
      <c r="L10" s="227"/>
      <c r="M10" s="228"/>
      <c r="N10" s="229"/>
      <c r="O10" s="226"/>
      <c r="P10" s="227"/>
      <c r="Q10" s="226"/>
      <c r="R10" s="227"/>
      <c r="S10" s="230"/>
      <c r="T10" s="232"/>
      <c r="U10" s="230"/>
      <c r="V10" s="232"/>
      <c r="W10" s="449">
        <f t="shared" si="0"/>
        <v>0</v>
      </c>
      <c r="X10" s="451">
        <f t="shared" si="1"/>
        <v>0</v>
      </c>
      <c r="Y10" s="56">
        <f>'t1'!M10</f>
        <v>0</v>
      </c>
    </row>
    <row r="11" spans="1:25" ht="12.75" customHeight="1">
      <c r="A11" s="142" t="str">
        <f>'t1'!A11</f>
        <v>CAPITANO DI FREGATA + 23 ANNI</v>
      </c>
      <c r="B11" s="214" t="str">
        <f>'t1'!B11</f>
        <v>0D0563</v>
      </c>
      <c r="C11" s="226"/>
      <c r="D11" s="227"/>
      <c r="E11" s="226"/>
      <c r="F11" s="227"/>
      <c r="G11" s="226"/>
      <c r="H11" s="227"/>
      <c r="I11" s="226"/>
      <c r="J11" s="227"/>
      <c r="K11" s="226"/>
      <c r="L11" s="227"/>
      <c r="M11" s="228"/>
      <c r="N11" s="229"/>
      <c r="O11" s="226"/>
      <c r="P11" s="227"/>
      <c r="Q11" s="226"/>
      <c r="R11" s="227"/>
      <c r="S11" s="230"/>
      <c r="T11" s="232"/>
      <c r="U11" s="230"/>
      <c r="V11" s="232"/>
      <c r="W11" s="449">
        <f t="shared" si="0"/>
        <v>0</v>
      </c>
      <c r="X11" s="451">
        <f t="shared" si="1"/>
        <v>0</v>
      </c>
      <c r="Y11" s="56">
        <f>'t1'!M11</f>
        <v>0</v>
      </c>
    </row>
    <row r="12" spans="1:25" ht="12.75" customHeight="1">
      <c r="A12" s="142" t="str">
        <f>'t1'!A12</f>
        <v>CAPITANO DI FREGATA + 18 ANNI</v>
      </c>
      <c r="B12" s="214" t="str">
        <f>'t1'!B12</f>
        <v>0D0956</v>
      </c>
      <c r="C12" s="226"/>
      <c r="D12" s="227"/>
      <c r="E12" s="226"/>
      <c r="F12" s="227"/>
      <c r="G12" s="226"/>
      <c r="H12" s="227"/>
      <c r="I12" s="226"/>
      <c r="J12" s="227"/>
      <c r="K12" s="226"/>
      <c r="L12" s="227"/>
      <c r="M12" s="228"/>
      <c r="N12" s="229"/>
      <c r="O12" s="226"/>
      <c r="P12" s="227"/>
      <c r="Q12" s="226"/>
      <c r="R12" s="227"/>
      <c r="S12" s="230"/>
      <c r="T12" s="232"/>
      <c r="U12" s="230"/>
      <c r="V12" s="232"/>
      <c r="W12" s="449">
        <f t="shared" si="0"/>
        <v>0</v>
      </c>
      <c r="X12" s="451">
        <f t="shared" si="1"/>
        <v>0</v>
      </c>
      <c r="Y12" s="56">
        <f>'t1'!M12</f>
        <v>0</v>
      </c>
    </row>
    <row r="13" spans="1:25" ht="12.75" customHeight="1">
      <c r="A13" s="142" t="str">
        <f>'t1'!A13</f>
        <v>CAPITANO DI FREGATA + 13 ANNI</v>
      </c>
      <c r="B13" s="214" t="str">
        <f>'t1'!B13</f>
        <v>0D0564</v>
      </c>
      <c r="C13" s="226"/>
      <c r="D13" s="227"/>
      <c r="E13" s="226"/>
      <c r="F13" s="227"/>
      <c r="G13" s="226"/>
      <c r="H13" s="227"/>
      <c r="I13" s="226"/>
      <c r="J13" s="227"/>
      <c r="K13" s="226"/>
      <c r="L13" s="227"/>
      <c r="M13" s="228"/>
      <c r="N13" s="229"/>
      <c r="O13" s="226"/>
      <c r="P13" s="227"/>
      <c r="Q13" s="226"/>
      <c r="R13" s="227"/>
      <c r="S13" s="230"/>
      <c r="T13" s="232"/>
      <c r="U13" s="230"/>
      <c r="V13" s="232"/>
      <c r="W13" s="449">
        <f t="shared" si="0"/>
        <v>0</v>
      </c>
      <c r="X13" s="451">
        <f t="shared" si="1"/>
        <v>0</v>
      </c>
      <c r="Y13" s="56">
        <f>'t1'!M13</f>
        <v>0</v>
      </c>
    </row>
    <row r="14" spans="1:25" ht="12.75" customHeight="1">
      <c r="A14" s="142" t="str">
        <f>'t1'!A14</f>
        <v>CAPITANO DI CORVETTA + 23 ANNI</v>
      </c>
      <c r="B14" s="214" t="str">
        <f>'t1'!B14</f>
        <v>0D0566</v>
      </c>
      <c r="C14" s="226"/>
      <c r="D14" s="227"/>
      <c r="E14" s="226"/>
      <c r="F14" s="227"/>
      <c r="G14" s="226"/>
      <c r="H14" s="227"/>
      <c r="I14" s="226"/>
      <c r="J14" s="227"/>
      <c r="K14" s="226"/>
      <c r="L14" s="227"/>
      <c r="M14" s="228"/>
      <c r="N14" s="229"/>
      <c r="O14" s="226"/>
      <c r="P14" s="227"/>
      <c r="Q14" s="226"/>
      <c r="R14" s="227"/>
      <c r="S14" s="230"/>
      <c r="T14" s="232"/>
      <c r="U14" s="230"/>
      <c r="V14" s="232"/>
      <c r="W14" s="449">
        <f t="shared" si="0"/>
        <v>0</v>
      </c>
      <c r="X14" s="451">
        <f t="shared" si="1"/>
        <v>0</v>
      </c>
      <c r="Y14" s="56">
        <f>'t1'!M14</f>
        <v>0</v>
      </c>
    </row>
    <row r="15" spans="1:25" ht="12.75" customHeight="1">
      <c r="A15" s="142" t="str">
        <f>'t1'!A15</f>
        <v>CAPITANO DI CORVETTA + 13 ANNI</v>
      </c>
      <c r="B15" s="214" t="str">
        <f>'t1'!B15</f>
        <v>0D0567</v>
      </c>
      <c r="C15" s="226"/>
      <c r="D15" s="227"/>
      <c r="E15" s="226"/>
      <c r="F15" s="227"/>
      <c r="G15" s="226"/>
      <c r="H15" s="227"/>
      <c r="I15" s="226"/>
      <c r="J15" s="227"/>
      <c r="K15" s="226"/>
      <c r="L15" s="227"/>
      <c r="M15" s="228"/>
      <c r="N15" s="229"/>
      <c r="O15" s="226"/>
      <c r="P15" s="227"/>
      <c r="Q15" s="226"/>
      <c r="R15" s="227"/>
      <c r="S15" s="230"/>
      <c r="T15" s="232"/>
      <c r="U15" s="230"/>
      <c r="V15" s="232"/>
      <c r="W15" s="449">
        <f t="shared" si="0"/>
        <v>0</v>
      </c>
      <c r="X15" s="451">
        <f t="shared" si="1"/>
        <v>0</v>
      </c>
      <c r="Y15" s="56">
        <f>'t1'!M15</f>
        <v>0</v>
      </c>
    </row>
    <row r="16" spans="1:25" ht="12.75" customHeight="1">
      <c r="A16" s="142" t="str">
        <f>'t1'!A16</f>
        <v>CAPITANO DI FREGATA</v>
      </c>
      <c r="B16" s="214" t="str">
        <f>'t1'!B16</f>
        <v>019343</v>
      </c>
      <c r="C16" s="226"/>
      <c r="D16" s="227"/>
      <c r="E16" s="226"/>
      <c r="F16" s="227"/>
      <c r="G16" s="226"/>
      <c r="H16" s="227"/>
      <c r="I16" s="226"/>
      <c r="J16" s="227"/>
      <c r="K16" s="226"/>
      <c r="L16" s="227"/>
      <c r="M16" s="228"/>
      <c r="N16" s="229"/>
      <c r="O16" s="226"/>
      <c r="P16" s="227"/>
      <c r="Q16" s="226"/>
      <c r="R16" s="227"/>
      <c r="S16" s="230"/>
      <c r="T16" s="232"/>
      <c r="U16" s="230"/>
      <c r="V16" s="232"/>
      <c r="W16" s="449">
        <f t="shared" si="0"/>
        <v>0</v>
      </c>
      <c r="X16" s="451">
        <f t="shared" si="1"/>
        <v>0</v>
      </c>
      <c r="Y16" s="56">
        <f>'t1'!M16</f>
        <v>0</v>
      </c>
    </row>
    <row r="17" spans="1:25" ht="12.75" customHeight="1">
      <c r="A17" s="142" t="str">
        <f>'t1'!A17</f>
        <v>CAPITANO DI CORVETTA  CON 3 ANNI NEL GRADO</v>
      </c>
      <c r="B17" s="214" t="str">
        <f>'t1'!B17</f>
        <v>0D0957</v>
      </c>
      <c r="C17" s="226"/>
      <c r="D17" s="227"/>
      <c r="E17" s="226"/>
      <c r="F17" s="227"/>
      <c r="G17" s="226"/>
      <c r="H17" s="227"/>
      <c r="I17" s="226"/>
      <c r="J17" s="227"/>
      <c r="K17" s="226"/>
      <c r="L17" s="227"/>
      <c r="M17" s="228"/>
      <c r="N17" s="229"/>
      <c r="O17" s="226"/>
      <c r="P17" s="227"/>
      <c r="Q17" s="226"/>
      <c r="R17" s="227"/>
      <c r="S17" s="230"/>
      <c r="T17" s="232"/>
      <c r="U17" s="230"/>
      <c r="V17" s="232"/>
      <c r="W17" s="449">
        <f t="shared" si="0"/>
        <v>0</v>
      </c>
      <c r="X17" s="451">
        <f t="shared" si="1"/>
        <v>0</v>
      </c>
      <c r="Y17" s="56">
        <f>'t1'!M17</f>
        <v>0</v>
      </c>
    </row>
    <row r="18" spans="1:25" ht="12.75" customHeight="1">
      <c r="A18" s="142" t="str">
        <f>'t1'!A18</f>
        <v>CAPITANO DI CORVETTA</v>
      </c>
      <c r="B18" s="214" t="str">
        <f>'t1'!B18</f>
        <v>019341</v>
      </c>
      <c r="C18" s="226"/>
      <c r="D18" s="227"/>
      <c r="E18" s="226"/>
      <c r="F18" s="227"/>
      <c r="G18" s="226"/>
      <c r="H18" s="227"/>
      <c r="I18" s="226"/>
      <c r="J18" s="227"/>
      <c r="K18" s="226"/>
      <c r="L18" s="227"/>
      <c r="M18" s="228"/>
      <c r="N18" s="229"/>
      <c r="O18" s="226"/>
      <c r="P18" s="227"/>
      <c r="Q18" s="226"/>
      <c r="R18" s="227"/>
      <c r="S18" s="230"/>
      <c r="T18" s="232"/>
      <c r="U18" s="230"/>
      <c r="V18" s="232"/>
      <c r="W18" s="449">
        <f t="shared" si="0"/>
        <v>0</v>
      </c>
      <c r="X18" s="451">
        <f t="shared" si="1"/>
        <v>0</v>
      </c>
      <c r="Y18" s="56">
        <f>'t1'!M18</f>
        <v>0</v>
      </c>
    </row>
    <row r="19" spans="1:25" ht="12.75" customHeight="1">
      <c r="A19" s="142" t="str">
        <f>'t1'!A19</f>
        <v>TENENTE DI VASCELLO + 10 ANNI</v>
      </c>
      <c r="B19" s="214" t="str">
        <f>'t1'!B19</f>
        <v>018958</v>
      </c>
      <c r="C19" s="226"/>
      <c r="D19" s="227"/>
      <c r="E19" s="226"/>
      <c r="F19" s="227"/>
      <c r="G19" s="226"/>
      <c r="H19" s="227"/>
      <c r="I19" s="226"/>
      <c r="J19" s="227"/>
      <c r="K19" s="226"/>
      <c r="L19" s="227"/>
      <c r="M19" s="228"/>
      <c r="N19" s="229"/>
      <c r="O19" s="226"/>
      <c r="P19" s="227"/>
      <c r="Q19" s="226"/>
      <c r="R19" s="227"/>
      <c r="S19" s="230"/>
      <c r="T19" s="232"/>
      <c r="U19" s="230"/>
      <c r="V19" s="232"/>
      <c r="W19" s="449">
        <f t="shared" si="0"/>
        <v>0</v>
      </c>
      <c r="X19" s="451">
        <f t="shared" si="1"/>
        <v>0</v>
      </c>
      <c r="Y19" s="56">
        <f>'t1'!M19</f>
        <v>0</v>
      </c>
    </row>
    <row r="20" spans="1:25" ht="12.75" customHeight="1">
      <c r="A20" s="142" t="str">
        <f>'t1'!A20</f>
        <v>TENENTE DI VASCELLO</v>
      </c>
      <c r="B20" s="214" t="str">
        <f>'t1'!B20</f>
        <v>018354</v>
      </c>
      <c r="C20" s="226"/>
      <c r="D20" s="227"/>
      <c r="E20" s="226"/>
      <c r="F20" s="227"/>
      <c r="G20" s="226"/>
      <c r="H20" s="227"/>
      <c r="I20" s="226"/>
      <c r="J20" s="227"/>
      <c r="K20" s="226"/>
      <c r="L20" s="227"/>
      <c r="M20" s="228"/>
      <c r="N20" s="229"/>
      <c r="O20" s="226"/>
      <c r="P20" s="227"/>
      <c r="Q20" s="226"/>
      <c r="R20" s="227"/>
      <c r="S20" s="230"/>
      <c r="T20" s="232"/>
      <c r="U20" s="230"/>
      <c r="V20" s="232"/>
      <c r="W20" s="449">
        <f t="shared" si="0"/>
        <v>0</v>
      </c>
      <c r="X20" s="451">
        <f t="shared" si="1"/>
        <v>0</v>
      </c>
      <c r="Y20" s="56">
        <f>'t1'!M20</f>
        <v>0</v>
      </c>
    </row>
    <row r="21" spans="1:25" ht="12.75" customHeight="1">
      <c r="A21" s="142" t="str">
        <f>'t1'!A21</f>
        <v>SOTTOTENENTE DI VASCELLO</v>
      </c>
      <c r="B21" s="214" t="str">
        <f>'t1'!B21</f>
        <v>018338</v>
      </c>
      <c r="C21" s="226"/>
      <c r="D21" s="227"/>
      <c r="E21" s="226"/>
      <c r="F21" s="227"/>
      <c r="G21" s="226"/>
      <c r="H21" s="227"/>
      <c r="I21" s="226"/>
      <c r="J21" s="227"/>
      <c r="K21" s="226"/>
      <c r="L21" s="227"/>
      <c r="M21" s="228"/>
      <c r="N21" s="229"/>
      <c r="O21" s="226"/>
      <c r="P21" s="227"/>
      <c r="Q21" s="226"/>
      <c r="R21" s="227"/>
      <c r="S21" s="230"/>
      <c r="T21" s="232"/>
      <c r="U21" s="230"/>
      <c r="V21" s="232"/>
      <c r="W21" s="449">
        <f t="shared" si="0"/>
        <v>0</v>
      </c>
      <c r="X21" s="451">
        <f t="shared" si="1"/>
        <v>0</v>
      </c>
      <c r="Y21" s="56">
        <f>'t1'!M21</f>
        <v>0</v>
      </c>
    </row>
    <row r="22" spans="1:25" ht="12.75" customHeight="1">
      <c r="A22" s="142" t="str">
        <f>'t1'!A22</f>
        <v>GUARDIAMARINA</v>
      </c>
      <c r="B22" s="214" t="str">
        <f>'t1'!B22</f>
        <v>017335</v>
      </c>
      <c r="C22" s="226"/>
      <c r="D22" s="227"/>
      <c r="E22" s="226"/>
      <c r="F22" s="227"/>
      <c r="G22" s="226"/>
      <c r="H22" s="227"/>
      <c r="I22" s="226"/>
      <c r="J22" s="227"/>
      <c r="K22" s="226"/>
      <c r="L22" s="227"/>
      <c r="M22" s="228"/>
      <c r="N22" s="229"/>
      <c r="O22" s="226"/>
      <c r="P22" s="227"/>
      <c r="Q22" s="226"/>
      <c r="R22" s="227"/>
      <c r="S22" s="230"/>
      <c r="T22" s="232"/>
      <c r="U22" s="230"/>
      <c r="V22" s="232"/>
      <c r="W22" s="449">
        <f t="shared" si="0"/>
        <v>0</v>
      </c>
      <c r="X22" s="451">
        <f t="shared" si="1"/>
        <v>0</v>
      </c>
      <c r="Y22" s="56">
        <f>'t1'!M22</f>
        <v>0</v>
      </c>
    </row>
    <row r="23" spans="1:25" ht="12.75" customHeight="1">
      <c r="A23" s="142" t="str">
        <f>'t1'!A23</f>
        <v>PRIMO LUOGOTENENTE</v>
      </c>
      <c r="B23" s="214" t="str">
        <f>'t1'!B23</f>
        <v>017938</v>
      </c>
      <c r="C23" s="226"/>
      <c r="D23" s="227"/>
      <c r="E23" s="226"/>
      <c r="F23" s="227"/>
      <c r="G23" s="226"/>
      <c r="H23" s="227"/>
      <c r="I23" s="226"/>
      <c r="J23" s="227"/>
      <c r="K23" s="226"/>
      <c r="L23" s="227"/>
      <c r="M23" s="228"/>
      <c r="N23" s="229"/>
      <c r="O23" s="226"/>
      <c r="P23" s="227"/>
      <c r="Q23" s="226"/>
      <c r="R23" s="227"/>
      <c r="S23" s="230"/>
      <c r="T23" s="232"/>
      <c r="U23" s="230"/>
      <c r="V23" s="232"/>
      <c r="W23" s="449">
        <f t="shared" si="0"/>
        <v>0</v>
      </c>
      <c r="X23" s="451">
        <f t="shared" si="1"/>
        <v>0</v>
      </c>
      <c r="Y23" s="56">
        <f>'t1'!M23</f>
        <v>0</v>
      </c>
    </row>
    <row r="24" spans="1:25" ht="12.75" customHeight="1">
      <c r="A24" s="142" t="str">
        <f>'t1'!A24</f>
        <v>LUOGOTENENTE</v>
      </c>
      <c r="B24" s="214" t="str">
        <f>'t1'!B24</f>
        <v>017830</v>
      </c>
      <c r="C24" s="226"/>
      <c r="D24" s="227"/>
      <c r="E24" s="226"/>
      <c r="F24" s="227"/>
      <c r="G24" s="226"/>
      <c r="H24" s="227"/>
      <c r="I24" s="226"/>
      <c r="J24" s="227"/>
      <c r="K24" s="226"/>
      <c r="L24" s="227"/>
      <c r="M24" s="228"/>
      <c r="N24" s="229"/>
      <c r="O24" s="226"/>
      <c r="P24" s="227"/>
      <c r="Q24" s="226"/>
      <c r="R24" s="227"/>
      <c r="S24" s="230"/>
      <c r="T24" s="232"/>
      <c r="U24" s="230"/>
      <c r="V24" s="232"/>
      <c r="W24" s="449">
        <f t="shared" si="0"/>
        <v>0</v>
      </c>
      <c r="X24" s="451">
        <f t="shared" si="1"/>
        <v>0</v>
      </c>
      <c r="Y24" s="56">
        <f>'t1'!M24</f>
        <v>0</v>
      </c>
    </row>
    <row r="25" spans="1:25" ht="12.75" customHeight="1">
      <c r="A25" s="142" t="str">
        <f>'t1'!A25</f>
        <v>PRIMO MARESCIALLO CON 8 ANNI NEL GRADO</v>
      </c>
      <c r="B25" s="214" t="str">
        <f>'t1'!B25</f>
        <v>017834</v>
      </c>
      <c r="C25" s="226"/>
      <c r="D25" s="227"/>
      <c r="E25" s="226"/>
      <c r="F25" s="227"/>
      <c r="G25" s="226"/>
      <c r="H25" s="227"/>
      <c r="I25" s="226"/>
      <c r="J25" s="227"/>
      <c r="K25" s="226"/>
      <c r="L25" s="227"/>
      <c r="M25" s="228"/>
      <c r="N25" s="229"/>
      <c r="O25" s="226"/>
      <c r="P25" s="227"/>
      <c r="Q25" s="226"/>
      <c r="R25" s="227"/>
      <c r="S25" s="230"/>
      <c r="T25" s="232"/>
      <c r="U25" s="230"/>
      <c r="V25" s="232"/>
      <c r="W25" s="449">
        <f t="shared" si="0"/>
        <v>0</v>
      </c>
      <c r="X25" s="451">
        <f t="shared" si="1"/>
        <v>0</v>
      </c>
      <c r="Y25" s="56">
        <f>'t1'!M25</f>
        <v>0</v>
      </c>
    </row>
    <row r="26" spans="1:25" ht="12.75" customHeight="1">
      <c r="A26" s="142" t="str">
        <f>'t1'!A26</f>
        <v>PRIMO MARESCIALLO</v>
      </c>
      <c r="B26" s="214" t="str">
        <f>'t1'!B26</f>
        <v>017556</v>
      </c>
      <c r="C26" s="226"/>
      <c r="D26" s="227"/>
      <c r="E26" s="226"/>
      <c r="F26" s="227"/>
      <c r="G26" s="226"/>
      <c r="H26" s="227"/>
      <c r="I26" s="226"/>
      <c r="J26" s="227"/>
      <c r="K26" s="226"/>
      <c r="L26" s="227"/>
      <c r="M26" s="228"/>
      <c r="N26" s="229"/>
      <c r="O26" s="226"/>
      <c r="P26" s="227"/>
      <c r="Q26" s="226"/>
      <c r="R26" s="227"/>
      <c r="S26" s="230"/>
      <c r="T26" s="232"/>
      <c r="U26" s="230"/>
      <c r="V26" s="232"/>
      <c r="W26" s="449">
        <f t="shared" si="0"/>
        <v>0</v>
      </c>
      <c r="X26" s="451">
        <f t="shared" si="1"/>
        <v>0</v>
      </c>
      <c r="Y26" s="56">
        <f>'t1'!M26</f>
        <v>0</v>
      </c>
    </row>
    <row r="27" spans="1:25" ht="12.75" customHeight="1">
      <c r="A27" s="142" t="str">
        <f>'t1'!A27</f>
        <v>CAPO DI I CLASSE CON 10 ANNI</v>
      </c>
      <c r="B27" s="214" t="str">
        <f>'t1'!B27</f>
        <v>016C10</v>
      </c>
      <c r="C27" s="226"/>
      <c r="D27" s="227"/>
      <c r="E27" s="226"/>
      <c r="F27" s="227"/>
      <c r="G27" s="226"/>
      <c r="H27" s="227"/>
      <c r="I27" s="226"/>
      <c r="J27" s="227"/>
      <c r="K27" s="226"/>
      <c r="L27" s="227"/>
      <c r="M27" s="228"/>
      <c r="N27" s="229"/>
      <c r="O27" s="226"/>
      <c r="P27" s="227"/>
      <c r="Q27" s="226"/>
      <c r="R27" s="227"/>
      <c r="S27" s="230"/>
      <c r="T27" s="232"/>
      <c r="U27" s="230"/>
      <c r="V27" s="232"/>
      <c r="W27" s="449">
        <f t="shared" si="0"/>
        <v>0</v>
      </c>
      <c r="X27" s="451">
        <f t="shared" si="1"/>
        <v>0</v>
      </c>
      <c r="Y27" s="56">
        <f>'t1'!M27</f>
        <v>0</v>
      </c>
    </row>
    <row r="28" spans="1:25" ht="12.75" customHeight="1">
      <c r="A28" s="142" t="str">
        <f>'t1'!A28</f>
        <v>CAPO DI I CLASSE</v>
      </c>
      <c r="B28" s="214" t="str">
        <f>'t1'!B28</f>
        <v>016332</v>
      </c>
      <c r="C28" s="226"/>
      <c r="D28" s="227"/>
      <c r="E28" s="226"/>
      <c r="F28" s="227"/>
      <c r="G28" s="226"/>
      <c r="H28" s="227"/>
      <c r="I28" s="226"/>
      <c r="J28" s="227"/>
      <c r="K28" s="226"/>
      <c r="L28" s="227"/>
      <c r="M28" s="228"/>
      <c r="N28" s="229"/>
      <c r="O28" s="226"/>
      <c r="P28" s="227"/>
      <c r="Q28" s="226"/>
      <c r="R28" s="227"/>
      <c r="S28" s="230"/>
      <c r="T28" s="232"/>
      <c r="U28" s="230"/>
      <c r="V28" s="232"/>
      <c r="W28" s="449">
        <f t="shared" si="0"/>
        <v>0</v>
      </c>
      <c r="X28" s="451">
        <f t="shared" si="1"/>
        <v>0</v>
      </c>
      <c r="Y28" s="56">
        <f>'t1'!M28</f>
        <v>0</v>
      </c>
    </row>
    <row r="29" spans="1:25" ht="12.75" customHeight="1">
      <c r="A29" s="142" t="str">
        <f>'t1'!A29</f>
        <v>CAPO DI II CLASSE</v>
      </c>
      <c r="B29" s="214" t="str">
        <f>'t1'!B29</f>
        <v>015347</v>
      </c>
      <c r="C29" s="226"/>
      <c r="D29" s="227"/>
      <c r="E29" s="226"/>
      <c r="F29" s="227"/>
      <c r="G29" s="226"/>
      <c r="H29" s="227"/>
      <c r="I29" s="226"/>
      <c r="J29" s="227"/>
      <c r="K29" s="226"/>
      <c r="L29" s="227"/>
      <c r="M29" s="228"/>
      <c r="N29" s="229"/>
      <c r="O29" s="226"/>
      <c r="P29" s="227"/>
      <c r="Q29" s="226"/>
      <c r="R29" s="227"/>
      <c r="S29" s="230"/>
      <c r="T29" s="232"/>
      <c r="U29" s="230"/>
      <c r="V29" s="232"/>
      <c r="W29" s="449">
        <f t="shared" si="0"/>
        <v>0</v>
      </c>
      <c r="X29" s="451">
        <f t="shared" si="1"/>
        <v>0</v>
      </c>
      <c r="Y29" s="56">
        <f>'t1'!M29</f>
        <v>0</v>
      </c>
    </row>
    <row r="30" spans="1:25" ht="12.75" customHeight="1">
      <c r="A30" s="142" t="str">
        <f>'t1'!A30</f>
        <v>CAPO DI III CLASSE</v>
      </c>
      <c r="B30" s="214" t="str">
        <f>'t1'!B30</f>
        <v>014333</v>
      </c>
      <c r="C30" s="226"/>
      <c r="D30" s="227"/>
      <c r="E30" s="226"/>
      <c r="F30" s="227"/>
      <c r="G30" s="226"/>
      <c r="H30" s="227"/>
      <c r="I30" s="226"/>
      <c r="J30" s="227"/>
      <c r="K30" s="226"/>
      <c r="L30" s="227"/>
      <c r="M30" s="228"/>
      <c r="N30" s="229"/>
      <c r="O30" s="226"/>
      <c r="P30" s="227"/>
      <c r="Q30" s="226"/>
      <c r="R30" s="227"/>
      <c r="S30" s="230"/>
      <c r="T30" s="232"/>
      <c r="U30" s="230"/>
      <c r="V30" s="232"/>
      <c r="W30" s="449">
        <f t="shared" si="0"/>
        <v>0</v>
      </c>
      <c r="X30" s="451">
        <f t="shared" si="1"/>
        <v>0</v>
      </c>
      <c r="Y30" s="56">
        <f>'t1'!M30</f>
        <v>0</v>
      </c>
    </row>
    <row r="31" spans="1:25" ht="12.75" customHeight="1">
      <c r="A31" s="142" t="str">
        <f>'t1'!A31</f>
        <v>SECONDO CAPO SCELTO QUALIFICA SPECIALE</v>
      </c>
      <c r="B31" s="214" t="str">
        <f>'t1'!B31</f>
        <v>015959</v>
      </c>
      <c r="C31" s="226"/>
      <c r="D31" s="227"/>
      <c r="E31" s="226"/>
      <c r="F31" s="227"/>
      <c r="G31" s="226"/>
      <c r="H31" s="227"/>
      <c r="I31" s="226"/>
      <c r="J31" s="227"/>
      <c r="K31" s="226"/>
      <c r="L31" s="227"/>
      <c r="M31" s="228"/>
      <c r="N31" s="229"/>
      <c r="O31" s="226"/>
      <c r="P31" s="227"/>
      <c r="Q31" s="226"/>
      <c r="R31" s="227"/>
      <c r="S31" s="230"/>
      <c r="T31" s="232"/>
      <c r="U31" s="230"/>
      <c r="V31" s="232"/>
      <c r="W31" s="449">
        <f t="shared" si="0"/>
        <v>0</v>
      </c>
      <c r="X31" s="451">
        <f t="shared" si="1"/>
        <v>0</v>
      </c>
      <c r="Y31" s="56">
        <f>'t1'!M31</f>
        <v>0</v>
      </c>
    </row>
    <row r="32" spans="1:25" ht="12.75" customHeight="1">
      <c r="A32" s="142" t="str">
        <f>'t1'!A32</f>
        <v>SECONDO CAPO SCELTO CON 4 ANNI NEL GRADO</v>
      </c>
      <c r="B32" s="214" t="str">
        <f>'t1'!B32</f>
        <v>013960</v>
      </c>
      <c r="C32" s="226"/>
      <c r="D32" s="227"/>
      <c r="E32" s="226"/>
      <c r="F32" s="227"/>
      <c r="G32" s="226"/>
      <c r="H32" s="227"/>
      <c r="I32" s="226"/>
      <c r="J32" s="227"/>
      <c r="K32" s="226"/>
      <c r="L32" s="227"/>
      <c r="M32" s="228"/>
      <c r="N32" s="229"/>
      <c r="O32" s="226"/>
      <c r="P32" s="227"/>
      <c r="Q32" s="226"/>
      <c r="R32" s="227"/>
      <c r="S32" s="230"/>
      <c r="T32" s="232"/>
      <c r="U32" s="230"/>
      <c r="V32" s="232"/>
      <c r="W32" s="449">
        <f t="shared" si="0"/>
        <v>0</v>
      </c>
      <c r="X32" s="451">
        <f t="shared" si="1"/>
        <v>0</v>
      </c>
      <c r="Y32" s="56">
        <f>'t1'!M32</f>
        <v>0</v>
      </c>
    </row>
    <row r="33" spans="1:25" ht="12.75" customHeight="1">
      <c r="A33" s="142" t="str">
        <f>'t1'!A33</f>
        <v>SECONDO CAPO SCELTO</v>
      </c>
      <c r="B33" s="214" t="str">
        <f>'t1'!B33</f>
        <v>015350</v>
      </c>
      <c r="C33" s="226"/>
      <c r="D33" s="227"/>
      <c r="E33" s="226"/>
      <c r="F33" s="227"/>
      <c r="G33" s="226"/>
      <c r="H33" s="227"/>
      <c r="I33" s="226"/>
      <c r="J33" s="227"/>
      <c r="K33" s="226"/>
      <c r="L33" s="227"/>
      <c r="M33" s="228"/>
      <c r="N33" s="229"/>
      <c r="O33" s="226"/>
      <c r="P33" s="227"/>
      <c r="Q33" s="226"/>
      <c r="R33" s="227"/>
      <c r="S33" s="230"/>
      <c r="T33" s="232"/>
      <c r="U33" s="230"/>
      <c r="V33" s="232"/>
      <c r="W33" s="449">
        <f t="shared" si="0"/>
        <v>0</v>
      </c>
      <c r="X33" s="451">
        <f t="shared" si="1"/>
        <v>0</v>
      </c>
      <c r="Y33" s="56">
        <f>'t1'!M33</f>
        <v>0</v>
      </c>
    </row>
    <row r="34" spans="1:25" ht="12.75" customHeight="1">
      <c r="A34" s="142" t="str">
        <f>'t1'!A34</f>
        <v>SECONDO CAPO</v>
      </c>
      <c r="B34" s="214" t="str">
        <f>'t1'!B34</f>
        <v>014349</v>
      </c>
      <c r="C34" s="233"/>
      <c r="D34" s="234"/>
      <c r="E34" s="233"/>
      <c r="F34" s="234"/>
      <c r="G34" s="233"/>
      <c r="H34" s="234"/>
      <c r="I34" s="233"/>
      <c r="J34" s="234"/>
      <c r="K34" s="233"/>
      <c r="L34" s="234"/>
      <c r="M34" s="235"/>
      <c r="N34" s="236"/>
      <c r="O34" s="233"/>
      <c r="P34" s="234"/>
      <c r="Q34" s="233"/>
      <c r="R34" s="234"/>
      <c r="S34" s="237"/>
      <c r="T34" s="238"/>
      <c r="U34" s="237"/>
      <c r="V34" s="238"/>
      <c r="W34" s="449">
        <f t="shared" si="0"/>
        <v>0</v>
      </c>
      <c r="X34" s="451">
        <f t="shared" si="1"/>
        <v>0</v>
      </c>
      <c r="Y34" s="56">
        <f>'t1'!M34</f>
        <v>0</v>
      </c>
    </row>
    <row r="35" spans="1:25" ht="12.75" customHeight="1">
      <c r="A35" s="142" t="str">
        <f>'t1'!A35</f>
        <v>SERGENTE</v>
      </c>
      <c r="B35" s="214" t="str">
        <f>'t1'!B35</f>
        <v>014308</v>
      </c>
      <c r="C35" s="233"/>
      <c r="D35" s="234"/>
      <c r="E35" s="233"/>
      <c r="F35" s="234"/>
      <c r="G35" s="233"/>
      <c r="H35" s="234"/>
      <c r="I35" s="233"/>
      <c r="J35" s="234"/>
      <c r="K35" s="233"/>
      <c r="L35" s="234"/>
      <c r="M35" s="235"/>
      <c r="N35" s="236"/>
      <c r="O35" s="233"/>
      <c r="P35" s="234"/>
      <c r="Q35" s="233"/>
      <c r="R35" s="234"/>
      <c r="S35" s="237"/>
      <c r="T35" s="238"/>
      <c r="U35" s="237"/>
      <c r="V35" s="238"/>
      <c r="W35" s="449">
        <f t="shared" si="0"/>
        <v>0</v>
      </c>
      <c r="X35" s="451">
        <f t="shared" si="1"/>
        <v>0</v>
      </c>
      <c r="Y35" s="56">
        <f>'t1'!M35</f>
        <v>0</v>
      </c>
    </row>
    <row r="36" spans="1:25" ht="12.75" customHeight="1">
      <c r="A36" s="142" t="str">
        <f>'t1'!A36</f>
        <v>SOTTOCAPO DI 1^ CLASSE SCELTO QUALIFICA SPECIALE</v>
      </c>
      <c r="B36" s="214" t="str">
        <f>'t1'!B36</f>
        <v>013961</v>
      </c>
      <c r="C36" s="233"/>
      <c r="D36" s="234"/>
      <c r="E36" s="233"/>
      <c r="F36" s="234"/>
      <c r="G36" s="233"/>
      <c r="H36" s="234"/>
      <c r="I36" s="233"/>
      <c r="J36" s="234"/>
      <c r="K36" s="233"/>
      <c r="L36" s="234"/>
      <c r="M36" s="235"/>
      <c r="N36" s="236"/>
      <c r="O36" s="233"/>
      <c r="P36" s="234"/>
      <c r="Q36" s="233"/>
      <c r="R36" s="234"/>
      <c r="S36" s="237"/>
      <c r="T36" s="238"/>
      <c r="U36" s="237"/>
      <c r="V36" s="238"/>
      <c r="W36" s="449">
        <f t="shared" si="0"/>
        <v>0</v>
      </c>
      <c r="X36" s="451">
        <f t="shared" si="1"/>
        <v>0</v>
      </c>
      <c r="Y36" s="56">
        <f>'t1'!M36</f>
        <v>0</v>
      </c>
    </row>
    <row r="37" spans="1:25" ht="12.75" customHeight="1">
      <c r="A37" s="142" t="str">
        <f>'t1'!A37</f>
        <v>SOTTOCAPO DI 1^ CLASSE SCELTO CON 5 ANNI NEL GRADO</v>
      </c>
      <c r="B37" s="214" t="str">
        <f>'t1'!B37</f>
        <v>013962</v>
      </c>
      <c r="C37" s="233"/>
      <c r="D37" s="234"/>
      <c r="E37" s="233"/>
      <c r="F37" s="234"/>
      <c r="G37" s="233"/>
      <c r="H37" s="234"/>
      <c r="I37" s="233"/>
      <c r="J37" s="234"/>
      <c r="K37" s="233"/>
      <c r="L37" s="234"/>
      <c r="M37" s="235"/>
      <c r="N37" s="236"/>
      <c r="O37" s="233"/>
      <c r="P37" s="234"/>
      <c r="Q37" s="233"/>
      <c r="R37" s="234"/>
      <c r="S37" s="237"/>
      <c r="T37" s="238"/>
      <c r="U37" s="237"/>
      <c r="V37" s="238"/>
      <c r="W37" s="449">
        <f t="shared" si="0"/>
        <v>0</v>
      </c>
      <c r="X37" s="451">
        <f t="shared" si="1"/>
        <v>0</v>
      </c>
      <c r="Y37" s="56">
        <f>'t1'!M37</f>
        <v>0</v>
      </c>
    </row>
    <row r="38" spans="1:25" ht="12.75" customHeight="1">
      <c r="A38" s="142" t="str">
        <f>'t1'!A38</f>
        <v>SOTTOCAPO DI I CLASSE SCELTO</v>
      </c>
      <c r="B38" s="214" t="str">
        <f>'t1'!B38</f>
        <v>013337</v>
      </c>
      <c r="C38" s="233"/>
      <c r="D38" s="234"/>
      <c r="E38" s="233"/>
      <c r="F38" s="234"/>
      <c r="G38" s="233"/>
      <c r="H38" s="234"/>
      <c r="I38" s="233"/>
      <c r="J38" s="234"/>
      <c r="K38" s="233"/>
      <c r="L38" s="234"/>
      <c r="M38" s="235"/>
      <c r="N38" s="236"/>
      <c r="O38" s="233"/>
      <c r="P38" s="234"/>
      <c r="Q38" s="233"/>
      <c r="R38" s="234"/>
      <c r="S38" s="237"/>
      <c r="T38" s="238"/>
      <c r="U38" s="237"/>
      <c r="V38" s="238"/>
      <c r="W38" s="449">
        <f t="shared" si="0"/>
        <v>0</v>
      </c>
      <c r="X38" s="451">
        <f t="shared" si="1"/>
        <v>0</v>
      </c>
      <c r="Y38" s="56">
        <f>'t1'!M38</f>
        <v>0</v>
      </c>
    </row>
    <row r="39" spans="1:25" ht="12.75" customHeight="1">
      <c r="A39" s="142" t="str">
        <f>'t1'!A39</f>
        <v>SOTTOCAPO DI I CLASSE</v>
      </c>
      <c r="B39" s="214" t="str">
        <f>'t1'!B39</f>
        <v>013351</v>
      </c>
      <c r="C39" s="233"/>
      <c r="D39" s="234"/>
      <c r="E39" s="233"/>
      <c r="F39" s="234"/>
      <c r="G39" s="233"/>
      <c r="H39" s="234"/>
      <c r="I39" s="233"/>
      <c r="J39" s="234"/>
      <c r="K39" s="233"/>
      <c r="L39" s="234"/>
      <c r="M39" s="235"/>
      <c r="N39" s="236"/>
      <c r="O39" s="233"/>
      <c r="P39" s="234"/>
      <c r="Q39" s="233"/>
      <c r="R39" s="234"/>
      <c r="S39" s="237"/>
      <c r="T39" s="238"/>
      <c r="U39" s="237"/>
      <c r="V39" s="238"/>
      <c r="W39" s="449">
        <f t="shared" si="0"/>
        <v>0</v>
      </c>
      <c r="X39" s="451">
        <f t="shared" si="1"/>
        <v>0</v>
      </c>
      <c r="Y39" s="56">
        <f>'t1'!M39</f>
        <v>0</v>
      </c>
    </row>
    <row r="40" spans="1:25" ht="12.75" customHeight="1">
      <c r="A40" s="142" t="str">
        <f>'t1'!A40</f>
        <v>SOTTOCAPO DI II CLASSE</v>
      </c>
      <c r="B40" s="214" t="str">
        <f>'t1'!B40</f>
        <v>013352</v>
      </c>
      <c r="C40" s="233"/>
      <c r="D40" s="234"/>
      <c r="E40" s="233"/>
      <c r="F40" s="234"/>
      <c r="G40" s="233"/>
      <c r="H40" s="234"/>
      <c r="I40" s="233"/>
      <c r="J40" s="234"/>
      <c r="K40" s="233"/>
      <c r="L40" s="234"/>
      <c r="M40" s="235"/>
      <c r="N40" s="236"/>
      <c r="O40" s="233"/>
      <c r="P40" s="234"/>
      <c r="Q40" s="233"/>
      <c r="R40" s="234"/>
      <c r="S40" s="237"/>
      <c r="T40" s="238"/>
      <c r="U40" s="237"/>
      <c r="V40" s="238"/>
      <c r="W40" s="449">
        <f t="shared" si="0"/>
        <v>0</v>
      </c>
      <c r="X40" s="451">
        <f t="shared" si="1"/>
        <v>0</v>
      </c>
      <c r="Y40" s="56">
        <f>'t1'!M40</f>
        <v>0</v>
      </c>
    </row>
    <row r="41" spans="1:25" ht="12.75" customHeight="1">
      <c r="A41" s="142" t="str">
        <f>'t1'!A41</f>
        <v>SOTTOCAPO DI III CLASSE</v>
      </c>
      <c r="B41" s="214" t="str">
        <f>'t1'!B41</f>
        <v>013353</v>
      </c>
      <c r="C41" s="233"/>
      <c r="D41" s="234"/>
      <c r="E41" s="233"/>
      <c r="F41" s="234"/>
      <c r="G41" s="233"/>
      <c r="H41" s="234"/>
      <c r="I41" s="233"/>
      <c r="J41" s="234"/>
      <c r="K41" s="233"/>
      <c r="L41" s="234"/>
      <c r="M41" s="235"/>
      <c r="N41" s="236"/>
      <c r="O41" s="233"/>
      <c r="P41" s="234"/>
      <c r="Q41" s="233"/>
      <c r="R41" s="234"/>
      <c r="S41" s="237"/>
      <c r="T41" s="238"/>
      <c r="U41" s="237"/>
      <c r="V41" s="238"/>
      <c r="W41" s="449">
        <f t="shared" si="0"/>
        <v>0</v>
      </c>
      <c r="X41" s="451">
        <f t="shared" si="1"/>
        <v>0</v>
      </c>
      <c r="Y41" s="56">
        <f>'t1'!M41</f>
        <v>0</v>
      </c>
    </row>
    <row r="42" spans="1:25" ht="12.75" customHeight="1">
      <c r="A42" s="142" t="str">
        <f>'t1'!A42</f>
        <v>SOTTOCAPO  III CLASSE (VFP4 FERMA BIENNALE)</v>
      </c>
      <c r="B42" s="214" t="str">
        <f>'t1'!B42</f>
        <v>013963</v>
      </c>
      <c r="C42" s="233"/>
      <c r="D42" s="234"/>
      <c r="E42" s="233"/>
      <c r="F42" s="234"/>
      <c r="G42" s="233"/>
      <c r="H42" s="234"/>
      <c r="I42" s="233"/>
      <c r="J42" s="234"/>
      <c r="K42" s="233"/>
      <c r="L42" s="234"/>
      <c r="M42" s="235"/>
      <c r="N42" s="236"/>
      <c r="O42" s="233"/>
      <c r="P42" s="234"/>
      <c r="Q42" s="233"/>
      <c r="R42" s="234"/>
      <c r="S42" s="237"/>
      <c r="T42" s="238"/>
      <c r="U42" s="237"/>
      <c r="V42" s="238"/>
      <c r="W42" s="449">
        <f t="shared" si="0"/>
        <v>0</v>
      </c>
      <c r="X42" s="451">
        <f t="shared" si="1"/>
        <v>0</v>
      </c>
      <c r="Y42" s="56">
        <f>'t1'!M42</f>
        <v>0</v>
      </c>
    </row>
    <row r="43" spans="1:25" ht="12.75" customHeight="1">
      <c r="A43" s="142" t="str">
        <f>'t1'!A43</f>
        <v>VOLONTARI IN FERMA PREFISSATA QUADRIENNALE</v>
      </c>
      <c r="B43" s="214" t="str">
        <f>'t1'!B43</f>
        <v>000FP4</v>
      </c>
      <c r="C43" s="233"/>
      <c r="D43" s="234"/>
      <c r="E43" s="233"/>
      <c r="F43" s="234"/>
      <c r="G43" s="233"/>
      <c r="H43" s="234"/>
      <c r="I43" s="233"/>
      <c r="J43" s="234"/>
      <c r="K43" s="233"/>
      <c r="L43" s="234"/>
      <c r="M43" s="235"/>
      <c r="N43" s="236"/>
      <c r="O43" s="233"/>
      <c r="P43" s="234"/>
      <c r="Q43" s="233"/>
      <c r="R43" s="234"/>
      <c r="S43" s="237"/>
      <c r="T43" s="238"/>
      <c r="U43" s="237"/>
      <c r="V43" s="238"/>
      <c r="W43" s="449">
        <f t="shared" si="0"/>
        <v>0</v>
      </c>
      <c r="X43" s="451">
        <f t="shared" si="1"/>
        <v>0</v>
      </c>
      <c r="Y43" s="56">
        <f>'t1'!M43</f>
        <v>0</v>
      </c>
    </row>
    <row r="44" spans="1:25" ht="12.75" customHeight="1">
      <c r="A44" s="142" t="str">
        <f>'t1'!A44</f>
        <v>VOLONTARI IN FERMA PREFISSATA DI 1 ANNO</v>
      </c>
      <c r="B44" s="214" t="str">
        <f>'t1'!B44</f>
        <v>000FP1</v>
      </c>
      <c r="C44" s="233"/>
      <c r="D44" s="234"/>
      <c r="E44" s="233"/>
      <c r="F44" s="234"/>
      <c r="G44" s="233"/>
      <c r="H44" s="234"/>
      <c r="I44" s="233"/>
      <c r="J44" s="234"/>
      <c r="K44" s="233"/>
      <c r="L44" s="234"/>
      <c r="M44" s="235"/>
      <c r="N44" s="236"/>
      <c r="O44" s="233"/>
      <c r="P44" s="234"/>
      <c r="Q44" s="233"/>
      <c r="R44" s="234"/>
      <c r="S44" s="237"/>
      <c r="T44" s="238"/>
      <c r="U44" s="237"/>
      <c r="V44" s="238"/>
      <c r="W44" s="449">
        <f t="shared" si="0"/>
        <v>0</v>
      </c>
      <c r="X44" s="451">
        <f t="shared" si="1"/>
        <v>0</v>
      </c>
      <c r="Y44" s="56">
        <f>'t1'!M44</f>
        <v>0</v>
      </c>
    </row>
    <row r="45" spans="1:25" ht="12.75" customHeight="1">
      <c r="A45" s="142" t="str">
        <f>'t1'!A45</f>
        <v>VOLONTARI IN FERMA PREFISSATA DI 1 ANNO RAFFERMATI</v>
      </c>
      <c r="B45" s="214" t="str">
        <f>'t1'!B45</f>
        <v>000FR1</v>
      </c>
      <c r="C45" s="233"/>
      <c r="D45" s="234"/>
      <c r="E45" s="233"/>
      <c r="F45" s="234"/>
      <c r="G45" s="233"/>
      <c r="H45" s="234"/>
      <c r="I45" s="233"/>
      <c r="J45" s="234"/>
      <c r="K45" s="233"/>
      <c r="L45" s="234"/>
      <c r="M45" s="235"/>
      <c r="N45" s="236"/>
      <c r="O45" s="233"/>
      <c r="P45" s="234"/>
      <c r="Q45" s="233"/>
      <c r="R45" s="234"/>
      <c r="S45" s="237"/>
      <c r="T45" s="238"/>
      <c r="U45" s="237"/>
      <c r="V45" s="238"/>
      <c r="W45" s="449">
        <f t="shared" si="0"/>
        <v>0</v>
      </c>
      <c r="X45" s="451">
        <f t="shared" si="1"/>
        <v>0</v>
      </c>
      <c r="Y45" s="56">
        <f>'t1'!M45</f>
        <v>0</v>
      </c>
    </row>
    <row r="46" spans="1:25" ht="12.75" customHeight="1">
      <c r="A46" s="142" t="str">
        <f>'t1'!A46</f>
        <v>U.F.P. SOTTOTENENTE DI VASCELLO</v>
      </c>
      <c r="B46" s="214" t="str">
        <f>'t1'!B46</f>
        <v>017832</v>
      </c>
      <c r="C46" s="233"/>
      <c r="D46" s="234"/>
      <c r="E46" s="233"/>
      <c r="F46" s="234"/>
      <c r="G46" s="233"/>
      <c r="H46" s="234"/>
      <c r="I46" s="233"/>
      <c r="J46" s="234"/>
      <c r="K46" s="233"/>
      <c r="L46" s="234"/>
      <c r="M46" s="235"/>
      <c r="N46" s="236"/>
      <c r="O46" s="233"/>
      <c r="P46" s="234"/>
      <c r="Q46" s="233"/>
      <c r="R46" s="234"/>
      <c r="S46" s="237"/>
      <c r="T46" s="238"/>
      <c r="U46" s="237"/>
      <c r="V46" s="238"/>
      <c r="W46" s="449">
        <f t="shared" si="0"/>
        <v>0</v>
      </c>
      <c r="X46" s="451">
        <f t="shared" si="1"/>
        <v>0</v>
      </c>
      <c r="Y46" s="56">
        <f>'t1'!M46</f>
        <v>0</v>
      </c>
    </row>
    <row r="47" spans="1:25" ht="12.75" customHeight="1">
      <c r="A47" s="142" t="str">
        <f>'t1'!A47</f>
        <v>U.F.P.  GUARDIAMARINA</v>
      </c>
      <c r="B47" s="214" t="str">
        <f>'t1'!B47</f>
        <v>014833</v>
      </c>
      <c r="C47" s="233"/>
      <c r="D47" s="234"/>
      <c r="E47" s="233"/>
      <c r="F47" s="234"/>
      <c r="G47" s="233"/>
      <c r="H47" s="234"/>
      <c r="I47" s="233"/>
      <c r="J47" s="234"/>
      <c r="K47" s="233"/>
      <c r="L47" s="234"/>
      <c r="M47" s="235"/>
      <c r="N47" s="236"/>
      <c r="O47" s="233"/>
      <c r="P47" s="234"/>
      <c r="Q47" s="233"/>
      <c r="R47" s="234"/>
      <c r="S47" s="237"/>
      <c r="T47" s="238"/>
      <c r="U47" s="237"/>
      <c r="V47" s="238"/>
      <c r="W47" s="449">
        <f t="shared" si="0"/>
        <v>0</v>
      </c>
      <c r="X47" s="451">
        <f t="shared" si="1"/>
        <v>0</v>
      </c>
      <c r="Y47" s="56">
        <f>'t1'!M47</f>
        <v>0</v>
      </c>
    </row>
    <row r="48" spans="1:25" ht="12.75" customHeight="1">
      <c r="A48" s="142" t="str">
        <f>'t1'!A48</f>
        <v>ALLIEVI</v>
      </c>
      <c r="B48" s="214" t="str">
        <f>'t1'!B48</f>
        <v>000180</v>
      </c>
      <c r="C48" s="233"/>
      <c r="D48" s="234"/>
      <c r="E48" s="233"/>
      <c r="F48" s="234"/>
      <c r="G48" s="233"/>
      <c r="H48" s="234"/>
      <c r="I48" s="233"/>
      <c r="J48" s="234"/>
      <c r="K48" s="233"/>
      <c r="L48" s="234"/>
      <c r="M48" s="235"/>
      <c r="N48" s="236"/>
      <c r="O48" s="233"/>
      <c r="P48" s="234"/>
      <c r="Q48" s="233"/>
      <c r="R48" s="234"/>
      <c r="S48" s="237"/>
      <c r="T48" s="238"/>
      <c r="U48" s="237"/>
      <c r="V48" s="238"/>
      <c r="W48" s="449">
        <f>SUM(C48,E48,G48,I48,K48,M48,O48,Q48,S48,U48)</f>
        <v>0</v>
      </c>
      <c r="X48" s="451">
        <f>SUM(D48,F48,H48,J48,L48,N48,P48,R48,T48,V48)</f>
        <v>0</v>
      </c>
      <c r="Y48" s="56">
        <f>'t1'!M48</f>
        <v>0</v>
      </c>
    </row>
    <row r="49" spans="1:25" ht="12.75" customHeight="1" thickBot="1">
      <c r="A49" s="142" t="str">
        <f>'t1'!A49</f>
        <v>ALLIEVI SCUOLE MILITARI</v>
      </c>
      <c r="B49" s="214" t="str">
        <f>'t1'!B49</f>
        <v>000SCM</v>
      </c>
      <c r="C49" s="233"/>
      <c r="D49" s="234"/>
      <c r="E49" s="233"/>
      <c r="F49" s="234"/>
      <c r="G49" s="233"/>
      <c r="H49" s="234"/>
      <c r="I49" s="233"/>
      <c r="J49" s="234"/>
      <c r="K49" s="233"/>
      <c r="L49" s="234"/>
      <c r="M49" s="235"/>
      <c r="N49" s="236"/>
      <c r="O49" s="233"/>
      <c r="P49" s="234"/>
      <c r="Q49" s="233"/>
      <c r="R49" s="234"/>
      <c r="S49" s="237"/>
      <c r="T49" s="238"/>
      <c r="U49" s="237"/>
      <c r="V49" s="238"/>
      <c r="W49" s="449">
        <f>SUM(C49,E49,G49,I49,K49,M49,O49,Q49,S49,U49)</f>
        <v>0</v>
      </c>
      <c r="X49" s="451">
        <f>SUM(D49,F49,H49,J49,L49,N49,P49,R49,T49,V49)</f>
        <v>0</v>
      </c>
      <c r="Y49" s="56">
        <f>'t1'!M49</f>
        <v>0</v>
      </c>
    </row>
    <row r="50" spans="1:25" ht="17.25" customHeight="1" thickBot="1" thickTop="1">
      <c r="A50" s="70" t="s">
        <v>59</v>
      </c>
      <c r="B50" s="71"/>
      <c r="C50" s="446">
        <f aca="true" t="shared" si="2" ref="C50:X50">SUM(C6:C49)</f>
        <v>0</v>
      </c>
      <c r="D50" s="447">
        <f t="shared" si="2"/>
        <v>0</v>
      </c>
      <c r="E50" s="446">
        <f t="shared" si="2"/>
        <v>0</v>
      </c>
      <c r="F50" s="447">
        <f t="shared" si="2"/>
        <v>0</v>
      </c>
      <c r="G50" s="446">
        <f t="shared" si="2"/>
        <v>0</v>
      </c>
      <c r="H50" s="447">
        <f t="shared" si="2"/>
        <v>0</v>
      </c>
      <c r="I50" s="446">
        <f t="shared" si="2"/>
        <v>0</v>
      </c>
      <c r="J50" s="447">
        <f t="shared" si="2"/>
        <v>0</v>
      </c>
      <c r="K50" s="446">
        <f t="shared" si="2"/>
        <v>0</v>
      </c>
      <c r="L50" s="447">
        <f t="shared" si="2"/>
        <v>0</v>
      </c>
      <c r="M50" s="446">
        <f t="shared" si="2"/>
        <v>0</v>
      </c>
      <c r="N50" s="447">
        <f t="shared" si="2"/>
        <v>0</v>
      </c>
      <c r="O50" s="446">
        <f t="shared" si="2"/>
        <v>0</v>
      </c>
      <c r="P50" s="447">
        <f t="shared" si="2"/>
        <v>0</v>
      </c>
      <c r="Q50" s="446">
        <f t="shared" si="2"/>
        <v>0</v>
      </c>
      <c r="R50" s="447">
        <f t="shared" si="2"/>
        <v>0</v>
      </c>
      <c r="S50" s="446">
        <f t="shared" si="2"/>
        <v>0</v>
      </c>
      <c r="T50" s="447">
        <f t="shared" si="2"/>
        <v>0</v>
      </c>
      <c r="U50" s="446">
        <f t="shared" si="2"/>
        <v>0</v>
      </c>
      <c r="V50" s="447">
        <f t="shared" si="2"/>
        <v>0</v>
      </c>
      <c r="W50" s="446">
        <f t="shared" si="2"/>
        <v>0</v>
      </c>
      <c r="X50" s="448">
        <f t="shared" si="2"/>
        <v>0</v>
      </c>
      <c r="Y50" s="56">
        <f>'t1'!M50</f>
        <v>0</v>
      </c>
    </row>
    <row r="51" spans="1:25" s="41" customFormat="1" ht="19.5" customHeight="1">
      <c r="A51" s="21"/>
      <c r="B51" s="7"/>
      <c r="C51" s="5"/>
      <c r="D51" s="5"/>
      <c r="E51" s="5"/>
      <c r="F51" s="5"/>
      <c r="G51" s="5"/>
      <c r="H51" s="5"/>
      <c r="I51" s="5"/>
      <c r="J51" s="5"/>
      <c r="K51" s="76"/>
      <c r="Y51" s="56" t="e">
        <f>'t1'!#REF!</f>
        <v>#REF!</v>
      </c>
    </row>
    <row r="52" spans="1:2" s="5" customFormat="1" ht="9.75">
      <c r="A52" s="21"/>
      <c r="B52" s="7"/>
    </row>
  </sheetData>
  <sheetProtection password="EA98" sheet="1" formatColumns="0" selectLockedCells="1"/>
  <mergeCells count="12">
    <mergeCell ref="O4:P4"/>
    <mergeCell ref="Q4:R4"/>
    <mergeCell ref="A1:V1"/>
    <mergeCell ref="C4:D4"/>
    <mergeCell ref="E4:F4"/>
    <mergeCell ref="G4:H4"/>
    <mergeCell ref="I4:J4"/>
    <mergeCell ref="P2:X2"/>
    <mergeCell ref="U4:V4"/>
    <mergeCell ref="K4:L4"/>
    <mergeCell ref="S4:T4"/>
    <mergeCell ref="M4:N4"/>
  </mergeCells>
  <conditionalFormatting sqref="A6:X49">
    <cfRule type="expression" priority="1" dxfId="6"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53"/>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57" t="str">
        <f>'t1'!A1</f>
        <v>CAPITANERIE DI PORTO - anno 2018</v>
      </c>
      <c r="B1" s="957"/>
      <c r="C1" s="957"/>
      <c r="D1" s="957"/>
      <c r="E1" s="957"/>
      <c r="F1" s="957"/>
      <c r="G1" s="957"/>
      <c r="H1" s="957"/>
      <c r="I1" s="957"/>
      <c r="J1" s="957"/>
      <c r="K1" s="957"/>
      <c r="L1" s="957"/>
      <c r="M1" s="957"/>
      <c r="N1" s="957"/>
      <c r="O1" s="957"/>
      <c r="P1" s="957"/>
      <c r="Q1" s="957"/>
      <c r="R1" s="957"/>
      <c r="S1" s="957"/>
      <c r="T1" s="957"/>
      <c r="U1" s="957"/>
      <c r="V1" s="957"/>
      <c r="W1" s="957"/>
      <c r="X1" s="957"/>
      <c r="Y1" s="957"/>
      <c r="AB1" s="310"/>
    </row>
    <row r="2" spans="1:28" ht="30" customHeight="1" thickBot="1">
      <c r="A2" s="42"/>
      <c r="S2" s="958"/>
      <c r="T2" s="958"/>
      <c r="U2" s="958"/>
      <c r="V2" s="958"/>
      <c r="W2" s="958"/>
      <c r="X2" s="958"/>
      <c r="Y2" s="958"/>
      <c r="Z2" s="958"/>
      <c r="AA2" s="958"/>
      <c r="AB2" s="958"/>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16.5" customHeight="1" thickTop="1">
      <c r="A4" s="277" t="s">
        <v>123</v>
      </c>
      <c r="B4" s="49" t="s">
        <v>56</v>
      </c>
      <c r="C4" s="989" t="s">
        <v>157</v>
      </c>
      <c r="D4" s="990"/>
      <c r="E4" s="154" t="s">
        <v>158</v>
      </c>
      <c r="F4" s="153"/>
      <c r="G4" s="989" t="s">
        <v>66</v>
      </c>
      <c r="H4" s="990"/>
      <c r="I4" s="989" t="s">
        <v>67</v>
      </c>
      <c r="J4" s="990"/>
      <c r="K4" s="989" t="s">
        <v>68</v>
      </c>
      <c r="L4" s="990"/>
      <c r="M4" s="989" t="s">
        <v>69</v>
      </c>
      <c r="N4" s="990"/>
      <c r="O4" s="989" t="s">
        <v>70</v>
      </c>
      <c r="P4" s="990"/>
      <c r="Q4" s="989" t="s">
        <v>71</v>
      </c>
      <c r="R4" s="990"/>
      <c r="S4" s="989" t="s">
        <v>72</v>
      </c>
      <c r="T4" s="990"/>
      <c r="U4" s="989" t="s">
        <v>73</v>
      </c>
      <c r="V4" s="990"/>
      <c r="W4" s="989" t="s">
        <v>349</v>
      </c>
      <c r="X4" s="990"/>
      <c r="Y4" s="989" t="s">
        <v>350</v>
      </c>
      <c r="Z4" s="991"/>
      <c r="AA4" s="989" t="s">
        <v>59</v>
      </c>
      <c r="AB4" s="991"/>
    </row>
    <row r="5" spans="1:28" ht="10.5" thickBot="1">
      <c r="A5" s="766" t="s">
        <v>555</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9" ht="13.5" customHeight="1" thickTop="1">
      <c r="A6" s="20" t="str">
        <f>'t1'!A6</f>
        <v>AMMIRAGLIO ISPETTORE CAPO</v>
      </c>
      <c r="B6" s="221" t="str">
        <f>'t1'!B6</f>
        <v>0D0330</v>
      </c>
      <c r="C6" s="254"/>
      <c r="D6" s="255"/>
      <c r="E6" s="256"/>
      <c r="F6" s="255"/>
      <c r="G6" s="254"/>
      <c r="H6" s="255"/>
      <c r="I6" s="254"/>
      <c r="J6" s="255"/>
      <c r="K6" s="254"/>
      <c r="L6" s="255"/>
      <c r="M6" s="254"/>
      <c r="N6" s="255"/>
      <c r="O6" s="256"/>
      <c r="P6" s="257"/>
      <c r="Q6" s="254"/>
      <c r="R6" s="255"/>
      <c r="S6" s="254"/>
      <c r="T6" s="255"/>
      <c r="U6" s="254"/>
      <c r="V6" s="255"/>
      <c r="W6" s="258"/>
      <c r="X6" s="259"/>
      <c r="Y6" s="258"/>
      <c r="Z6" s="259"/>
      <c r="AA6" s="452">
        <f>SUM(C6,E6,G6,I6,K6,M6,O6,Q6,S6,U6,W6,Y6)</f>
        <v>0</v>
      </c>
      <c r="AB6" s="453">
        <f>SUM(D6,F6,H6,J6,L6,N6,P6,R6,T6,V6,X6,Z6)</f>
        <v>0</v>
      </c>
      <c r="AC6" s="41">
        <f>'t1'!M6</f>
        <v>0</v>
      </c>
    </row>
    <row r="7" spans="1:29" ht="13.5" customHeight="1">
      <c r="A7" s="142" t="str">
        <f>'t1'!A7</f>
        <v>AMMIRAGLIO ISPETTORE</v>
      </c>
      <c r="B7" s="214" t="str">
        <f>'t1'!B7</f>
        <v>0D0329</v>
      </c>
      <c r="C7" s="254"/>
      <c r="D7" s="255"/>
      <c r="E7" s="256"/>
      <c r="F7" s="255"/>
      <c r="G7" s="254"/>
      <c r="H7" s="255"/>
      <c r="I7" s="254"/>
      <c r="J7" s="255"/>
      <c r="K7" s="254"/>
      <c r="L7" s="255"/>
      <c r="M7" s="254"/>
      <c r="N7" s="255"/>
      <c r="O7" s="256"/>
      <c r="P7" s="257"/>
      <c r="Q7" s="254"/>
      <c r="R7" s="255"/>
      <c r="S7" s="254"/>
      <c r="T7" s="255"/>
      <c r="U7" s="254"/>
      <c r="V7" s="255"/>
      <c r="W7" s="258"/>
      <c r="X7" s="255"/>
      <c r="Y7" s="258"/>
      <c r="Z7" s="255"/>
      <c r="AA7" s="454">
        <f aca="true" t="shared" si="0" ref="AA7:AA47">SUM(C7,E7,G7,I7,K7,M7,O7,Q7,S7,U7,W7,Y7)</f>
        <v>0</v>
      </c>
      <c r="AB7" s="455">
        <f aca="true" t="shared" si="1" ref="AB7:AB47">SUM(D7,F7,H7,J7,L7,N7,P7,R7,T7,V7,X7,Z7)</f>
        <v>0</v>
      </c>
      <c r="AC7" s="41">
        <f>'t1'!M7</f>
        <v>0</v>
      </c>
    </row>
    <row r="8" spans="1:29" ht="13.5" customHeight="1">
      <c r="A8" s="142" t="str">
        <f>'t1'!A8</f>
        <v>CONTRAMMIRAGLIO</v>
      </c>
      <c r="B8" s="214" t="str">
        <f>'t1'!B8</f>
        <v>0D0334</v>
      </c>
      <c r="C8" s="254"/>
      <c r="D8" s="255"/>
      <c r="E8" s="256"/>
      <c r="F8" s="255"/>
      <c r="G8" s="254"/>
      <c r="H8" s="255"/>
      <c r="I8" s="254"/>
      <c r="J8" s="255"/>
      <c r="K8" s="254"/>
      <c r="L8" s="255"/>
      <c r="M8" s="254"/>
      <c r="N8" s="255"/>
      <c r="O8" s="256"/>
      <c r="P8" s="257"/>
      <c r="Q8" s="254"/>
      <c r="R8" s="255"/>
      <c r="S8" s="254"/>
      <c r="T8" s="255"/>
      <c r="U8" s="254"/>
      <c r="V8" s="255"/>
      <c r="W8" s="258"/>
      <c r="X8" s="255"/>
      <c r="Y8" s="258"/>
      <c r="Z8" s="255"/>
      <c r="AA8" s="454">
        <f t="shared" si="0"/>
        <v>0</v>
      </c>
      <c r="AB8" s="455">
        <f t="shared" si="1"/>
        <v>0</v>
      </c>
      <c r="AC8" s="41">
        <f>'t1'!M8</f>
        <v>0</v>
      </c>
    </row>
    <row r="9" spans="1:29" ht="13.5" customHeight="1">
      <c r="A9" s="142" t="str">
        <f>'t1'!A9</f>
        <v>CAPITANO DI VASCELLO + 23 ANNI</v>
      </c>
      <c r="B9" s="214" t="str">
        <f>'t1'!B9</f>
        <v>0D0562</v>
      </c>
      <c r="C9" s="254"/>
      <c r="D9" s="255"/>
      <c r="E9" s="256"/>
      <c r="F9" s="255"/>
      <c r="G9" s="254"/>
      <c r="H9" s="255"/>
      <c r="I9" s="254"/>
      <c r="J9" s="255"/>
      <c r="K9" s="254"/>
      <c r="L9" s="255"/>
      <c r="M9" s="254"/>
      <c r="N9" s="255"/>
      <c r="O9" s="256"/>
      <c r="P9" s="257"/>
      <c r="Q9" s="254"/>
      <c r="R9" s="255"/>
      <c r="S9" s="254"/>
      <c r="T9" s="255"/>
      <c r="U9" s="254"/>
      <c r="V9" s="255"/>
      <c r="W9" s="258"/>
      <c r="X9" s="255"/>
      <c r="Y9" s="258"/>
      <c r="Z9" s="255"/>
      <c r="AA9" s="454">
        <f t="shared" si="0"/>
        <v>0</v>
      </c>
      <c r="AB9" s="455">
        <f t="shared" si="1"/>
        <v>0</v>
      </c>
      <c r="AC9" s="41">
        <f>'t1'!M9</f>
        <v>0</v>
      </c>
    </row>
    <row r="10" spans="1:29" ht="13.5" customHeight="1">
      <c r="A10" s="142" t="str">
        <f>'t1'!A10</f>
        <v>CAPITANO DI VASCELLO</v>
      </c>
      <c r="B10" s="214" t="str">
        <f>'t1'!B10</f>
        <v>0D0345</v>
      </c>
      <c r="C10" s="254"/>
      <c r="D10" s="255"/>
      <c r="E10" s="256"/>
      <c r="F10" s="255"/>
      <c r="G10" s="254"/>
      <c r="H10" s="255"/>
      <c r="I10" s="254"/>
      <c r="J10" s="255"/>
      <c r="K10" s="254"/>
      <c r="L10" s="255"/>
      <c r="M10" s="254"/>
      <c r="N10" s="255"/>
      <c r="O10" s="256"/>
      <c r="P10" s="257"/>
      <c r="Q10" s="254"/>
      <c r="R10" s="255"/>
      <c r="S10" s="254"/>
      <c r="T10" s="255"/>
      <c r="U10" s="254"/>
      <c r="V10" s="255"/>
      <c r="W10" s="258"/>
      <c r="X10" s="255"/>
      <c r="Y10" s="258"/>
      <c r="Z10" s="255"/>
      <c r="AA10" s="454">
        <f t="shared" si="0"/>
        <v>0</v>
      </c>
      <c r="AB10" s="455">
        <f t="shared" si="1"/>
        <v>0</v>
      </c>
      <c r="AC10" s="41">
        <f>'t1'!M10</f>
        <v>0</v>
      </c>
    </row>
    <row r="11" spans="1:29" ht="13.5" customHeight="1">
      <c r="A11" s="142" t="str">
        <f>'t1'!A11</f>
        <v>CAPITANO DI FREGATA + 23 ANNI</v>
      </c>
      <c r="B11" s="214" t="str">
        <f>'t1'!B11</f>
        <v>0D0563</v>
      </c>
      <c r="C11" s="254"/>
      <c r="D11" s="255"/>
      <c r="E11" s="256"/>
      <c r="F11" s="255"/>
      <c r="G11" s="254"/>
      <c r="H11" s="255"/>
      <c r="I11" s="254"/>
      <c r="J11" s="255"/>
      <c r="K11" s="254"/>
      <c r="L11" s="255"/>
      <c r="M11" s="254"/>
      <c r="N11" s="255"/>
      <c r="O11" s="256"/>
      <c r="P11" s="257"/>
      <c r="Q11" s="254"/>
      <c r="R11" s="255"/>
      <c r="S11" s="254"/>
      <c r="T11" s="255"/>
      <c r="U11" s="254"/>
      <c r="V11" s="255"/>
      <c r="W11" s="258"/>
      <c r="X11" s="255"/>
      <c r="Y11" s="258"/>
      <c r="Z11" s="255"/>
      <c r="AA11" s="454">
        <f t="shared" si="0"/>
        <v>0</v>
      </c>
      <c r="AB11" s="455">
        <f t="shared" si="1"/>
        <v>0</v>
      </c>
      <c r="AC11" s="41">
        <f>'t1'!M11</f>
        <v>0</v>
      </c>
    </row>
    <row r="12" spans="1:29" ht="13.5" customHeight="1">
      <c r="A12" s="142" t="str">
        <f>'t1'!A12</f>
        <v>CAPITANO DI FREGATA + 18 ANNI</v>
      </c>
      <c r="B12" s="214" t="str">
        <f>'t1'!B12</f>
        <v>0D0956</v>
      </c>
      <c r="C12" s="254"/>
      <c r="D12" s="255"/>
      <c r="E12" s="256"/>
      <c r="F12" s="255"/>
      <c r="G12" s="254"/>
      <c r="H12" s="255"/>
      <c r="I12" s="254"/>
      <c r="J12" s="255"/>
      <c r="K12" s="254"/>
      <c r="L12" s="255"/>
      <c r="M12" s="254"/>
      <c r="N12" s="255"/>
      <c r="O12" s="256"/>
      <c r="P12" s="257"/>
      <c r="Q12" s="254"/>
      <c r="R12" s="255"/>
      <c r="S12" s="254"/>
      <c r="T12" s="255"/>
      <c r="U12" s="254"/>
      <c r="V12" s="255"/>
      <c r="W12" s="258"/>
      <c r="X12" s="255"/>
      <c r="Y12" s="258"/>
      <c r="Z12" s="255"/>
      <c r="AA12" s="454">
        <f t="shared" si="0"/>
        <v>0</v>
      </c>
      <c r="AB12" s="455">
        <f t="shared" si="1"/>
        <v>0</v>
      </c>
      <c r="AC12" s="41">
        <f>'t1'!M12</f>
        <v>0</v>
      </c>
    </row>
    <row r="13" spans="1:29" ht="13.5" customHeight="1">
      <c r="A13" s="142" t="str">
        <f>'t1'!A13</f>
        <v>CAPITANO DI FREGATA + 13 ANNI</v>
      </c>
      <c r="B13" s="214" t="str">
        <f>'t1'!B13</f>
        <v>0D0564</v>
      </c>
      <c r="C13" s="254"/>
      <c r="D13" s="255"/>
      <c r="E13" s="256"/>
      <c r="F13" s="255"/>
      <c r="G13" s="254"/>
      <c r="H13" s="255"/>
      <c r="I13" s="254"/>
      <c r="J13" s="255"/>
      <c r="K13" s="254"/>
      <c r="L13" s="255"/>
      <c r="M13" s="254"/>
      <c r="N13" s="255"/>
      <c r="O13" s="256"/>
      <c r="P13" s="257"/>
      <c r="Q13" s="254"/>
      <c r="R13" s="255"/>
      <c r="S13" s="254"/>
      <c r="T13" s="255"/>
      <c r="U13" s="254"/>
      <c r="V13" s="255"/>
      <c r="W13" s="258"/>
      <c r="X13" s="255"/>
      <c r="Y13" s="258"/>
      <c r="Z13" s="255"/>
      <c r="AA13" s="454">
        <f t="shared" si="0"/>
        <v>0</v>
      </c>
      <c r="AB13" s="455">
        <f t="shared" si="1"/>
        <v>0</v>
      </c>
      <c r="AC13" s="41">
        <f>'t1'!M13</f>
        <v>0</v>
      </c>
    </row>
    <row r="14" spans="1:29" ht="13.5" customHeight="1">
      <c r="A14" s="142" t="str">
        <f>'t1'!A14</f>
        <v>CAPITANO DI CORVETTA + 23 ANNI</v>
      </c>
      <c r="B14" s="214" t="str">
        <f>'t1'!B14</f>
        <v>0D0566</v>
      </c>
      <c r="C14" s="254"/>
      <c r="D14" s="255"/>
      <c r="E14" s="256"/>
      <c r="F14" s="255"/>
      <c r="G14" s="254"/>
      <c r="H14" s="255"/>
      <c r="I14" s="254"/>
      <c r="J14" s="255"/>
      <c r="K14" s="254"/>
      <c r="L14" s="255"/>
      <c r="M14" s="254"/>
      <c r="N14" s="255"/>
      <c r="O14" s="256"/>
      <c r="P14" s="257"/>
      <c r="Q14" s="254"/>
      <c r="R14" s="255"/>
      <c r="S14" s="254"/>
      <c r="T14" s="255"/>
      <c r="U14" s="254"/>
      <c r="V14" s="255"/>
      <c r="W14" s="258"/>
      <c r="X14" s="255"/>
      <c r="Y14" s="258"/>
      <c r="Z14" s="255"/>
      <c r="AA14" s="454">
        <f t="shared" si="0"/>
        <v>0</v>
      </c>
      <c r="AB14" s="455">
        <f t="shared" si="1"/>
        <v>0</v>
      </c>
      <c r="AC14" s="41">
        <f>'t1'!M14</f>
        <v>0</v>
      </c>
    </row>
    <row r="15" spans="1:29" ht="13.5" customHeight="1">
      <c r="A15" s="142" t="str">
        <f>'t1'!A15</f>
        <v>CAPITANO DI CORVETTA + 13 ANNI</v>
      </c>
      <c r="B15" s="214" t="str">
        <f>'t1'!B15</f>
        <v>0D0567</v>
      </c>
      <c r="C15" s="254"/>
      <c r="D15" s="255"/>
      <c r="E15" s="256"/>
      <c r="F15" s="255"/>
      <c r="G15" s="254"/>
      <c r="H15" s="255"/>
      <c r="I15" s="254"/>
      <c r="J15" s="255"/>
      <c r="K15" s="254"/>
      <c r="L15" s="255"/>
      <c r="M15" s="254"/>
      <c r="N15" s="255"/>
      <c r="O15" s="256"/>
      <c r="P15" s="257"/>
      <c r="Q15" s="254"/>
      <c r="R15" s="255"/>
      <c r="S15" s="254"/>
      <c r="T15" s="255"/>
      <c r="U15" s="254"/>
      <c r="V15" s="255"/>
      <c r="W15" s="258"/>
      <c r="X15" s="255"/>
      <c r="Y15" s="258"/>
      <c r="Z15" s="255"/>
      <c r="AA15" s="454">
        <f t="shared" si="0"/>
        <v>0</v>
      </c>
      <c r="AB15" s="455">
        <f t="shared" si="1"/>
        <v>0</v>
      </c>
      <c r="AC15" s="41">
        <f>'t1'!M15</f>
        <v>0</v>
      </c>
    </row>
    <row r="16" spans="1:29" ht="13.5" customHeight="1">
      <c r="A16" s="142" t="str">
        <f>'t1'!A16</f>
        <v>CAPITANO DI FREGATA</v>
      </c>
      <c r="B16" s="214" t="str">
        <f>'t1'!B16</f>
        <v>019343</v>
      </c>
      <c r="C16" s="254"/>
      <c r="D16" s="255"/>
      <c r="E16" s="256"/>
      <c r="F16" s="255"/>
      <c r="G16" s="254"/>
      <c r="H16" s="255"/>
      <c r="I16" s="254"/>
      <c r="J16" s="255"/>
      <c r="K16" s="254"/>
      <c r="L16" s="255"/>
      <c r="M16" s="254"/>
      <c r="N16" s="255"/>
      <c r="O16" s="256"/>
      <c r="P16" s="257"/>
      <c r="Q16" s="254"/>
      <c r="R16" s="255"/>
      <c r="S16" s="254"/>
      <c r="T16" s="255"/>
      <c r="U16" s="254"/>
      <c r="V16" s="255"/>
      <c r="W16" s="258"/>
      <c r="X16" s="255"/>
      <c r="Y16" s="258"/>
      <c r="Z16" s="255"/>
      <c r="AA16" s="454">
        <f t="shared" si="0"/>
        <v>0</v>
      </c>
      <c r="AB16" s="455">
        <f t="shared" si="1"/>
        <v>0</v>
      </c>
      <c r="AC16" s="41">
        <f>'t1'!M16</f>
        <v>0</v>
      </c>
    </row>
    <row r="17" spans="1:29" ht="13.5" customHeight="1">
      <c r="A17" s="142" t="str">
        <f>'t1'!A17</f>
        <v>CAPITANO DI CORVETTA  CON 3 ANNI NEL GRADO</v>
      </c>
      <c r="B17" s="214" t="str">
        <f>'t1'!B17</f>
        <v>0D0957</v>
      </c>
      <c r="C17" s="254"/>
      <c r="D17" s="255"/>
      <c r="E17" s="256"/>
      <c r="F17" s="255"/>
      <c r="G17" s="254"/>
      <c r="H17" s="255"/>
      <c r="I17" s="254"/>
      <c r="J17" s="255"/>
      <c r="K17" s="254"/>
      <c r="L17" s="255"/>
      <c r="M17" s="254"/>
      <c r="N17" s="255"/>
      <c r="O17" s="256"/>
      <c r="P17" s="257"/>
      <c r="Q17" s="254"/>
      <c r="R17" s="255"/>
      <c r="S17" s="254"/>
      <c r="T17" s="255"/>
      <c r="U17" s="254"/>
      <c r="V17" s="255"/>
      <c r="W17" s="258"/>
      <c r="X17" s="255"/>
      <c r="Y17" s="258"/>
      <c r="Z17" s="255"/>
      <c r="AA17" s="454">
        <f t="shared" si="0"/>
        <v>0</v>
      </c>
      <c r="AB17" s="455">
        <f t="shared" si="1"/>
        <v>0</v>
      </c>
      <c r="AC17" s="41">
        <f>'t1'!M17</f>
        <v>0</v>
      </c>
    </row>
    <row r="18" spans="1:29" ht="13.5" customHeight="1">
      <c r="A18" s="142" t="str">
        <f>'t1'!A18</f>
        <v>CAPITANO DI CORVETTA</v>
      </c>
      <c r="B18" s="214" t="str">
        <f>'t1'!B18</f>
        <v>019341</v>
      </c>
      <c r="C18" s="254"/>
      <c r="D18" s="255"/>
      <c r="E18" s="256"/>
      <c r="F18" s="255"/>
      <c r="G18" s="254"/>
      <c r="H18" s="255"/>
      <c r="I18" s="254"/>
      <c r="J18" s="255"/>
      <c r="K18" s="254"/>
      <c r="L18" s="255"/>
      <c r="M18" s="254"/>
      <c r="N18" s="255"/>
      <c r="O18" s="256"/>
      <c r="P18" s="257"/>
      <c r="Q18" s="254"/>
      <c r="R18" s="255"/>
      <c r="S18" s="254"/>
      <c r="T18" s="255"/>
      <c r="U18" s="254"/>
      <c r="V18" s="255"/>
      <c r="W18" s="258"/>
      <c r="X18" s="255"/>
      <c r="Y18" s="258"/>
      <c r="Z18" s="255"/>
      <c r="AA18" s="454">
        <f t="shared" si="0"/>
        <v>0</v>
      </c>
      <c r="AB18" s="455">
        <f t="shared" si="1"/>
        <v>0</v>
      </c>
      <c r="AC18" s="41">
        <f>'t1'!M18</f>
        <v>0</v>
      </c>
    </row>
    <row r="19" spans="1:29" ht="13.5" customHeight="1">
      <c r="A19" s="142" t="str">
        <f>'t1'!A19</f>
        <v>TENENTE DI VASCELLO + 10 ANNI</v>
      </c>
      <c r="B19" s="214" t="str">
        <f>'t1'!B19</f>
        <v>018958</v>
      </c>
      <c r="C19" s="254"/>
      <c r="D19" s="255"/>
      <c r="E19" s="256"/>
      <c r="F19" s="255"/>
      <c r="G19" s="254"/>
      <c r="H19" s="255"/>
      <c r="I19" s="254"/>
      <c r="J19" s="255"/>
      <c r="K19" s="254"/>
      <c r="L19" s="255"/>
      <c r="M19" s="254"/>
      <c r="N19" s="255"/>
      <c r="O19" s="256"/>
      <c r="P19" s="257"/>
      <c r="Q19" s="254"/>
      <c r="R19" s="255"/>
      <c r="S19" s="254"/>
      <c r="T19" s="255"/>
      <c r="U19" s="254"/>
      <c r="V19" s="255"/>
      <c r="W19" s="258"/>
      <c r="X19" s="255"/>
      <c r="Y19" s="258"/>
      <c r="Z19" s="255"/>
      <c r="AA19" s="454">
        <f t="shared" si="0"/>
        <v>0</v>
      </c>
      <c r="AB19" s="455">
        <f t="shared" si="1"/>
        <v>0</v>
      </c>
      <c r="AC19" s="41">
        <f>'t1'!M19</f>
        <v>0</v>
      </c>
    </row>
    <row r="20" spans="1:29" ht="13.5" customHeight="1">
      <c r="A20" s="142" t="str">
        <f>'t1'!A20</f>
        <v>TENENTE DI VASCELLO</v>
      </c>
      <c r="B20" s="214" t="str">
        <f>'t1'!B20</f>
        <v>018354</v>
      </c>
      <c r="C20" s="254"/>
      <c r="D20" s="255"/>
      <c r="E20" s="256"/>
      <c r="F20" s="255"/>
      <c r="G20" s="254"/>
      <c r="H20" s="255"/>
      <c r="I20" s="254"/>
      <c r="J20" s="255"/>
      <c r="K20" s="254"/>
      <c r="L20" s="255"/>
      <c r="M20" s="254"/>
      <c r="N20" s="255"/>
      <c r="O20" s="256"/>
      <c r="P20" s="257"/>
      <c r="Q20" s="254"/>
      <c r="R20" s="255"/>
      <c r="S20" s="254"/>
      <c r="T20" s="255"/>
      <c r="U20" s="254"/>
      <c r="V20" s="255"/>
      <c r="W20" s="258"/>
      <c r="X20" s="255"/>
      <c r="Y20" s="258"/>
      <c r="Z20" s="255"/>
      <c r="AA20" s="454">
        <f t="shared" si="0"/>
        <v>0</v>
      </c>
      <c r="AB20" s="455">
        <f t="shared" si="1"/>
        <v>0</v>
      </c>
      <c r="AC20" s="41">
        <f>'t1'!M20</f>
        <v>0</v>
      </c>
    </row>
    <row r="21" spans="1:29" ht="13.5" customHeight="1">
      <c r="A21" s="142" t="str">
        <f>'t1'!A21</f>
        <v>SOTTOTENENTE DI VASCELLO</v>
      </c>
      <c r="B21" s="214" t="str">
        <f>'t1'!B21</f>
        <v>018338</v>
      </c>
      <c r="C21" s="254"/>
      <c r="D21" s="255"/>
      <c r="E21" s="256"/>
      <c r="F21" s="255"/>
      <c r="G21" s="254"/>
      <c r="H21" s="255"/>
      <c r="I21" s="254"/>
      <c r="J21" s="255"/>
      <c r="K21" s="254"/>
      <c r="L21" s="255"/>
      <c r="M21" s="254"/>
      <c r="N21" s="255"/>
      <c r="O21" s="256"/>
      <c r="P21" s="257"/>
      <c r="Q21" s="254"/>
      <c r="R21" s="255"/>
      <c r="S21" s="254"/>
      <c r="T21" s="255"/>
      <c r="U21" s="254"/>
      <c r="V21" s="255"/>
      <c r="W21" s="258"/>
      <c r="X21" s="255"/>
      <c r="Y21" s="258"/>
      <c r="Z21" s="255"/>
      <c r="AA21" s="454">
        <f t="shared" si="0"/>
        <v>0</v>
      </c>
      <c r="AB21" s="455">
        <f t="shared" si="1"/>
        <v>0</v>
      </c>
      <c r="AC21" s="41">
        <f>'t1'!M21</f>
        <v>0</v>
      </c>
    </row>
    <row r="22" spans="1:29" ht="13.5" customHeight="1">
      <c r="A22" s="142" t="str">
        <f>'t1'!A22</f>
        <v>GUARDIAMARINA</v>
      </c>
      <c r="B22" s="214" t="str">
        <f>'t1'!B22</f>
        <v>017335</v>
      </c>
      <c r="C22" s="254"/>
      <c r="D22" s="255"/>
      <c r="E22" s="256"/>
      <c r="F22" s="255"/>
      <c r="G22" s="254"/>
      <c r="H22" s="255"/>
      <c r="I22" s="254"/>
      <c r="J22" s="255"/>
      <c r="K22" s="254"/>
      <c r="L22" s="255"/>
      <c r="M22" s="254"/>
      <c r="N22" s="255"/>
      <c r="O22" s="256"/>
      <c r="P22" s="257"/>
      <c r="Q22" s="254"/>
      <c r="R22" s="255"/>
      <c r="S22" s="254"/>
      <c r="T22" s="255"/>
      <c r="U22" s="254"/>
      <c r="V22" s="255"/>
      <c r="W22" s="258"/>
      <c r="X22" s="255"/>
      <c r="Y22" s="258"/>
      <c r="Z22" s="255"/>
      <c r="AA22" s="454">
        <f t="shared" si="0"/>
        <v>0</v>
      </c>
      <c r="AB22" s="455">
        <f t="shared" si="1"/>
        <v>0</v>
      </c>
      <c r="AC22" s="41">
        <f>'t1'!M22</f>
        <v>0</v>
      </c>
    </row>
    <row r="23" spans="1:29" ht="13.5" customHeight="1">
      <c r="A23" s="142" t="str">
        <f>'t1'!A23</f>
        <v>PRIMO LUOGOTENENTE</v>
      </c>
      <c r="B23" s="214" t="str">
        <f>'t1'!B23</f>
        <v>017938</v>
      </c>
      <c r="C23" s="254"/>
      <c r="D23" s="255"/>
      <c r="E23" s="256"/>
      <c r="F23" s="255"/>
      <c r="G23" s="254"/>
      <c r="H23" s="255"/>
      <c r="I23" s="254"/>
      <c r="J23" s="255"/>
      <c r="K23" s="254"/>
      <c r="L23" s="255"/>
      <c r="M23" s="254"/>
      <c r="N23" s="255"/>
      <c r="O23" s="256"/>
      <c r="P23" s="257"/>
      <c r="Q23" s="254"/>
      <c r="R23" s="255"/>
      <c r="S23" s="254"/>
      <c r="T23" s="255"/>
      <c r="U23" s="254"/>
      <c r="V23" s="255"/>
      <c r="W23" s="258"/>
      <c r="X23" s="255"/>
      <c r="Y23" s="258"/>
      <c r="Z23" s="255"/>
      <c r="AA23" s="454">
        <f t="shared" si="0"/>
        <v>0</v>
      </c>
      <c r="AB23" s="455">
        <f t="shared" si="1"/>
        <v>0</v>
      </c>
      <c r="AC23" s="41">
        <f>'t1'!M23</f>
        <v>0</v>
      </c>
    </row>
    <row r="24" spans="1:29" ht="13.5" customHeight="1">
      <c r="A24" s="142" t="str">
        <f>'t1'!A24</f>
        <v>LUOGOTENENTE</v>
      </c>
      <c r="B24" s="214" t="str">
        <f>'t1'!B24</f>
        <v>017830</v>
      </c>
      <c r="C24" s="254"/>
      <c r="D24" s="255"/>
      <c r="E24" s="256"/>
      <c r="F24" s="255"/>
      <c r="G24" s="254"/>
      <c r="H24" s="255"/>
      <c r="I24" s="254"/>
      <c r="J24" s="255"/>
      <c r="K24" s="254"/>
      <c r="L24" s="255"/>
      <c r="M24" s="254"/>
      <c r="N24" s="255"/>
      <c r="O24" s="256"/>
      <c r="P24" s="257"/>
      <c r="Q24" s="254"/>
      <c r="R24" s="255"/>
      <c r="S24" s="254"/>
      <c r="T24" s="255"/>
      <c r="U24" s="254"/>
      <c r="V24" s="255"/>
      <c r="W24" s="258"/>
      <c r="X24" s="255"/>
      <c r="Y24" s="258"/>
      <c r="Z24" s="255"/>
      <c r="AA24" s="454">
        <f t="shared" si="0"/>
        <v>0</v>
      </c>
      <c r="AB24" s="455">
        <f t="shared" si="1"/>
        <v>0</v>
      </c>
      <c r="AC24" s="41">
        <f>'t1'!M24</f>
        <v>0</v>
      </c>
    </row>
    <row r="25" spans="1:29" ht="13.5" customHeight="1">
      <c r="A25" s="142" t="str">
        <f>'t1'!A25</f>
        <v>PRIMO MARESCIALLO CON 8 ANNI NEL GRADO</v>
      </c>
      <c r="B25" s="214" t="str">
        <f>'t1'!B25</f>
        <v>017834</v>
      </c>
      <c r="C25" s="254"/>
      <c r="D25" s="255"/>
      <c r="E25" s="256"/>
      <c r="F25" s="255"/>
      <c r="G25" s="254"/>
      <c r="H25" s="255"/>
      <c r="I25" s="254"/>
      <c r="J25" s="255"/>
      <c r="K25" s="254"/>
      <c r="L25" s="255"/>
      <c r="M25" s="254"/>
      <c r="N25" s="255"/>
      <c r="O25" s="256"/>
      <c r="P25" s="257"/>
      <c r="Q25" s="254"/>
      <c r="R25" s="255"/>
      <c r="S25" s="254"/>
      <c r="T25" s="255"/>
      <c r="U25" s="254"/>
      <c r="V25" s="255"/>
      <c r="W25" s="258"/>
      <c r="X25" s="255"/>
      <c r="Y25" s="258"/>
      <c r="Z25" s="255"/>
      <c r="AA25" s="454">
        <f t="shared" si="0"/>
        <v>0</v>
      </c>
      <c r="AB25" s="455">
        <f t="shared" si="1"/>
        <v>0</v>
      </c>
      <c r="AC25" s="41">
        <f>'t1'!M25</f>
        <v>0</v>
      </c>
    </row>
    <row r="26" spans="1:29" ht="13.5" customHeight="1">
      <c r="A26" s="142" t="str">
        <f>'t1'!A26</f>
        <v>PRIMO MARESCIALLO</v>
      </c>
      <c r="B26" s="214" t="str">
        <f>'t1'!B26</f>
        <v>017556</v>
      </c>
      <c r="C26" s="254"/>
      <c r="D26" s="255"/>
      <c r="E26" s="256"/>
      <c r="F26" s="255"/>
      <c r="G26" s="254"/>
      <c r="H26" s="255"/>
      <c r="I26" s="254"/>
      <c r="J26" s="255"/>
      <c r="K26" s="254"/>
      <c r="L26" s="255"/>
      <c r="M26" s="254"/>
      <c r="N26" s="255"/>
      <c r="O26" s="256"/>
      <c r="P26" s="257"/>
      <c r="Q26" s="254"/>
      <c r="R26" s="255"/>
      <c r="S26" s="254"/>
      <c r="T26" s="255"/>
      <c r="U26" s="254"/>
      <c r="V26" s="255"/>
      <c r="W26" s="258"/>
      <c r="X26" s="255"/>
      <c r="Y26" s="258"/>
      <c r="Z26" s="255"/>
      <c r="AA26" s="454">
        <f t="shared" si="0"/>
        <v>0</v>
      </c>
      <c r="AB26" s="455">
        <f t="shared" si="1"/>
        <v>0</v>
      </c>
      <c r="AC26" s="41">
        <f>'t1'!M26</f>
        <v>0</v>
      </c>
    </row>
    <row r="27" spans="1:29" ht="13.5" customHeight="1">
      <c r="A27" s="142" t="str">
        <f>'t1'!A27</f>
        <v>CAPO DI I CLASSE CON 10 ANNI</v>
      </c>
      <c r="B27" s="214" t="str">
        <f>'t1'!B27</f>
        <v>016C10</v>
      </c>
      <c r="C27" s="254"/>
      <c r="D27" s="255"/>
      <c r="E27" s="256"/>
      <c r="F27" s="255"/>
      <c r="G27" s="254"/>
      <c r="H27" s="255"/>
      <c r="I27" s="254"/>
      <c r="J27" s="255"/>
      <c r="K27" s="254"/>
      <c r="L27" s="255"/>
      <c r="M27" s="254"/>
      <c r="N27" s="255"/>
      <c r="O27" s="256"/>
      <c r="P27" s="257"/>
      <c r="Q27" s="254"/>
      <c r="R27" s="255"/>
      <c r="S27" s="254"/>
      <c r="T27" s="255"/>
      <c r="U27" s="254"/>
      <c r="V27" s="255"/>
      <c r="W27" s="258"/>
      <c r="X27" s="255"/>
      <c r="Y27" s="258"/>
      <c r="Z27" s="255"/>
      <c r="AA27" s="454">
        <f t="shared" si="0"/>
        <v>0</v>
      </c>
      <c r="AB27" s="455">
        <f t="shared" si="1"/>
        <v>0</v>
      </c>
      <c r="AC27" s="41">
        <f>'t1'!M27</f>
        <v>0</v>
      </c>
    </row>
    <row r="28" spans="1:29" ht="13.5" customHeight="1">
      <c r="A28" s="142" t="str">
        <f>'t1'!A28</f>
        <v>CAPO DI I CLASSE</v>
      </c>
      <c r="B28" s="214" t="str">
        <f>'t1'!B28</f>
        <v>016332</v>
      </c>
      <c r="C28" s="254"/>
      <c r="D28" s="255"/>
      <c r="E28" s="256"/>
      <c r="F28" s="255"/>
      <c r="G28" s="254"/>
      <c r="H28" s="255"/>
      <c r="I28" s="254"/>
      <c r="J28" s="255"/>
      <c r="K28" s="254"/>
      <c r="L28" s="255"/>
      <c r="M28" s="254"/>
      <c r="N28" s="255"/>
      <c r="O28" s="256"/>
      <c r="P28" s="257"/>
      <c r="Q28" s="254"/>
      <c r="R28" s="255"/>
      <c r="S28" s="254"/>
      <c r="T28" s="255"/>
      <c r="U28" s="254"/>
      <c r="V28" s="255"/>
      <c r="W28" s="258"/>
      <c r="X28" s="255"/>
      <c r="Y28" s="258"/>
      <c r="Z28" s="255"/>
      <c r="AA28" s="454">
        <f t="shared" si="0"/>
        <v>0</v>
      </c>
      <c r="AB28" s="455">
        <f t="shared" si="1"/>
        <v>0</v>
      </c>
      <c r="AC28" s="41">
        <f>'t1'!M28</f>
        <v>0</v>
      </c>
    </row>
    <row r="29" spans="1:29" ht="13.5" customHeight="1">
      <c r="A29" s="142" t="str">
        <f>'t1'!A29</f>
        <v>CAPO DI II CLASSE</v>
      </c>
      <c r="B29" s="214" t="str">
        <f>'t1'!B29</f>
        <v>015347</v>
      </c>
      <c r="C29" s="254"/>
      <c r="D29" s="255"/>
      <c r="E29" s="256"/>
      <c r="F29" s="255"/>
      <c r="G29" s="254"/>
      <c r="H29" s="255"/>
      <c r="I29" s="254"/>
      <c r="J29" s="255"/>
      <c r="K29" s="254"/>
      <c r="L29" s="255"/>
      <c r="M29" s="254"/>
      <c r="N29" s="255"/>
      <c r="O29" s="256"/>
      <c r="P29" s="257"/>
      <c r="Q29" s="254"/>
      <c r="R29" s="255"/>
      <c r="S29" s="254"/>
      <c r="T29" s="255"/>
      <c r="U29" s="254"/>
      <c r="V29" s="255"/>
      <c r="W29" s="258"/>
      <c r="X29" s="255"/>
      <c r="Y29" s="258"/>
      <c r="Z29" s="255"/>
      <c r="AA29" s="454">
        <f t="shared" si="0"/>
        <v>0</v>
      </c>
      <c r="AB29" s="455">
        <f t="shared" si="1"/>
        <v>0</v>
      </c>
      <c r="AC29" s="41">
        <f>'t1'!M29</f>
        <v>0</v>
      </c>
    </row>
    <row r="30" spans="1:29" ht="13.5" customHeight="1">
      <c r="A30" s="142" t="str">
        <f>'t1'!A30</f>
        <v>CAPO DI III CLASSE</v>
      </c>
      <c r="B30" s="214" t="str">
        <f>'t1'!B30</f>
        <v>014333</v>
      </c>
      <c r="C30" s="254"/>
      <c r="D30" s="255"/>
      <c r="E30" s="256"/>
      <c r="F30" s="255"/>
      <c r="G30" s="254"/>
      <c r="H30" s="255"/>
      <c r="I30" s="254"/>
      <c r="J30" s="255"/>
      <c r="K30" s="254"/>
      <c r="L30" s="255"/>
      <c r="M30" s="254"/>
      <c r="N30" s="255"/>
      <c r="O30" s="256"/>
      <c r="P30" s="257"/>
      <c r="Q30" s="254"/>
      <c r="R30" s="255"/>
      <c r="S30" s="254"/>
      <c r="T30" s="255"/>
      <c r="U30" s="254"/>
      <c r="V30" s="255"/>
      <c r="W30" s="258"/>
      <c r="X30" s="255"/>
      <c r="Y30" s="258"/>
      <c r="Z30" s="255"/>
      <c r="AA30" s="454">
        <f t="shared" si="0"/>
        <v>0</v>
      </c>
      <c r="AB30" s="455">
        <f t="shared" si="1"/>
        <v>0</v>
      </c>
      <c r="AC30" s="41">
        <f>'t1'!M30</f>
        <v>0</v>
      </c>
    </row>
    <row r="31" spans="1:29" ht="13.5" customHeight="1">
      <c r="A31" s="142" t="str">
        <f>'t1'!A31</f>
        <v>SECONDO CAPO SCELTO QUALIFICA SPECIALE</v>
      </c>
      <c r="B31" s="214" t="str">
        <f>'t1'!B31</f>
        <v>015959</v>
      </c>
      <c r="C31" s="254"/>
      <c r="D31" s="255"/>
      <c r="E31" s="256"/>
      <c r="F31" s="255"/>
      <c r="G31" s="254"/>
      <c r="H31" s="255"/>
      <c r="I31" s="254"/>
      <c r="J31" s="255"/>
      <c r="K31" s="254"/>
      <c r="L31" s="255"/>
      <c r="M31" s="254"/>
      <c r="N31" s="255"/>
      <c r="O31" s="256"/>
      <c r="P31" s="257"/>
      <c r="Q31" s="254"/>
      <c r="R31" s="255"/>
      <c r="S31" s="254"/>
      <c r="T31" s="255"/>
      <c r="U31" s="254"/>
      <c r="V31" s="255"/>
      <c r="W31" s="258"/>
      <c r="X31" s="255"/>
      <c r="Y31" s="258"/>
      <c r="Z31" s="255"/>
      <c r="AA31" s="454">
        <f t="shared" si="0"/>
        <v>0</v>
      </c>
      <c r="AB31" s="455">
        <f t="shared" si="1"/>
        <v>0</v>
      </c>
      <c r="AC31" s="41">
        <f>'t1'!M31</f>
        <v>0</v>
      </c>
    </row>
    <row r="32" spans="1:29" ht="13.5" customHeight="1">
      <c r="A32" s="142" t="str">
        <f>'t1'!A32</f>
        <v>SECONDO CAPO SCELTO CON 4 ANNI NEL GRADO</v>
      </c>
      <c r="B32" s="214" t="str">
        <f>'t1'!B32</f>
        <v>013960</v>
      </c>
      <c r="C32" s="254"/>
      <c r="D32" s="255"/>
      <c r="E32" s="256"/>
      <c r="F32" s="255"/>
      <c r="G32" s="254"/>
      <c r="H32" s="255"/>
      <c r="I32" s="254"/>
      <c r="J32" s="255"/>
      <c r="K32" s="254"/>
      <c r="L32" s="255"/>
      <c r="M32" s="254"/>
      <c r="N32" s="255"/>
      <c r="O32" s="256"/>
      <c r="P32" s="257"/>
      <c r="Q32" s="254"/>
      <c r="R32" s="255"/>
      <c r="S32" s="254"/>
      <c r="T32" s="255"/>
      <c r="U32" s="254"/>
      <c r="V32" s="255"/>
      <c r="W32" s="258"/>
      <c r="X32" s="255"/>
      <c r="Y32" s="258"/>
      <c r="Z32" s="255"/>
      <c r="AA32" s="454">
        <f t="shared" si="0"/>
        <v>0</v>
      </c>
      <c r="AB32" s="455">
        <f t="shared" si="1"/>
        <v>0</v>
      </c>
      <c r="AC32" s="41">
        <f>'t1'!M32</f>
        <v>0</v>
      </c>
    </row>
    <row r="33" spans="1:29" ht="13.5" customHeight="1">
      <c r="A33" s="142" t="str">
        <f>'t1'!A33</f>
        <v>SECONDO CAPO SCELTO</v>
      </c>
      <c r="B33" s="214" t="str">
        <f>'t1'!B33</f>
        <v>015350</v>
      </c>
      <c r="C33" s="254"/>
      <c r="D33" s="255"/>
      <c r="E33" s="256"/>
      <c r="F33" s="255"/>
      <c r="G33" s="254"/>
      <c r="H33" s="255"/>
      <c r="I33" s="254"/>
      <c r="J33" s="255"/>
      <c r="K33" s="254"/>
      <c r="L33" s="255"/>
      <c r="M33" s="254"/>
      <c r="N33" s="255"/>
      <c r="O33" s="256"/>
      <c r="P33" s="257"/>
      <c r="Q33" s="254"/>
      <c r="R33" s="255"/>
      <c r="S33" s="254"/>
      <c r="T33" s="255"/>
      <c r="U33" s="254"/>
      <c r="V33" s="255"/>
      <c r="W33" s="258"/>
      <c r="X33" s="255"/>
      <c r="Y33" s="258"/>
      <c r="Z33" s="255"/>
      <c r="AA33" s="454">
        <f t="shared" si="0"/>
        <v>0</v>
      </c>
      <c r="AB33" s="455">
        <f t="shared" si="1"/>
        <v>0</v>
      </c>
      <c r="AC33" s="41">
        <f>'t1'!M33</f>
        <v>0</v>
      </c>
    </row>
    <row r="34" spans="1:29" ht="13.5" customHeight="1">
      <c r="A34" s="142" t="str">
        <f>'t1'!A34</f>
        <v>SECONDO CAPO</v>
      </c>
      <c r="B34" s="214" t="str">
        <f>'t1'!B34</f>
        <v>014349</v>
      </c>
      <c r="C34" s="254"/>
      <c r="D34" s="255"/>
      <c r="E34" s="256"/>
      <c r="F34" s="255"/>
      <c r="G34" s="254"/>
      <c r="H34" s="255"/>
      <c r="I34" s="254"/>
      <c r="J34" s="255"/>
      <c r="K34" s="254"/>
      <c r="L34" s="255"/>
      <c r="M34" s="254"/>
      <c r="N34" s="255"/>
      <c r="O34" s="256"/>
      <c r="P34" s="257"/>
      <c r="Q34" s="254"/>
      <c r="R34" s="255"/>
      <c r="S34" s="254"/>
      <c r="T34" s="255"/>
      <c r="U34" s="254"/>
      <c r="V34" s="255"/>
      <c r="W34" s="258"/>
      <c r="X34" s="255"/>
      <c r="Y34" s="258"/>
      <c r="Z34" s="255"/>
      <c r="AA34" s="454">
        <f t="shared" si="0"/>
        <v>0</v>
      </c>
      <c r="AB34" s="455">
        <f t="shared" si="1"/>
        <v>0</v>
      </c>
      <c r="AC34" s="41">
        <f>'t1'!M34</f>
        <v>0</v>
      </c>
    </row>
    <row r="35" spans="1:29" ht="13.5" customHeight="1">
      <c r="A35" s="142" t="str">
        <f>'t1'!A35</f>
        <v>SERGENTE</v>
      </c>
      <c r="B35" s="214" t="str">
        <f>'t1'!B35</f>
        <v>014308</v>
      </c>
      <c r="C35" s="254"/>
      <c r="D35" s="255"/>
      <c r="E35" s="256"/>
      <c r="F35" s="255"/>
      <c r="G35" s="254"/>
      <c r="H35" s="255"/>
      <c r="I35" s="254"/>
      <c r="J35" s="255"/>
      <c r="K35" s="254"/>
      <c r="L35" s="255"/>
      <c r="M35" s="254"/>
      <c r="N35" s="255"/>
      <c r="O35" s="256"/>
      <c r="P35" s="257"/>
      <c r="Q35" s="254"/>
      <c r="R35" s="255"/>
      <c r="S35" s="254"/>
      <c r="T35" s="255"/>
      <c r="U35" s="254"/>
      <c r="V35" s="255"/>
      <c r="W35" s="258"/>
      <c r="X35" s="255"/>
      <c r="Y35" s="258"/>
      <c r="Z35" s="255"/>
      <c r="AA35" s="454">
        <f t="shared" si="0"/>
        <v>0</v>
      </c>
      <c r="AB35" s="455">
        <f t="shared" si="1"/>
        <v>0</v>
      </c>
      <c r="AC35" s="41">
        <f>'t1'!M35</f>
        <v>0</v>
      </c>
    </row>
    <row r="36" spans="1:29" ht="13.5" customHeight="1">
      <c r="A36" s="142" t="str">
        <f>'t1'!A36</f>
        <v>SOTTOCAPO DI 1^ CLASSE SCELTO QUALIFICA SPECIALE</v>
      </c>
      <c r="B36" s="214" t="str">
        <f>'t1'!B36</f>
        <v>013961</v>
      </c>
      <c r="C36" s="254"/>
      <c r="D36" s="255"/>
      <c r="E36" s="256"/>
      <c r="F36" s="255"/>
      <c r="G36" s="254"/>
      <c r="H36" s="255"/>
      <c r="I36" s="254"/>
      <c r="J36" s="255"/>
      <c r="K36" s="254"/>
      <c r="L36" s="255"/>
      <c r="M36" s="254"/>
      <c r="N36" s="255"/>
      <c r="O36" s="256"/>
      <c r="P36" s="257"/>
      <c r="Q36" s="254"/>
      <c r="R36" s="255"/>
      <c r="S36" s="254"/>
      <c r="T36" s="255"/>
      <c r="U36" s="254"/>
      <c r="V36" s="255"/>
      <c r="W36" s="258"/>
      <c r="X36" s="255"/>
      <c r="Y36" s="258"/>
      <c r="Z36" s="255"/>
      <c r="AA36" s="454">
        <f t="shared" si="0"/>
        <v>0</v>
      </c>
      <c r="AB36" s="455">
        <f t="shared" si="1"/>
        <v>0</v>
      </c>
      <c r="AC36" s="41">
        <f>'t1'!M36</f>
        <v>0</v>
      </c>
    </row>
    <row r="37" spans="1:29" ht="13.5" customHeight="1">
      <c r="A37" s="142" t="str">
        <f>'t1'!A37</f>
        <v>SOTTOCAPO DI 1^ CLASSE SCELTO CON 5 ANNI NEL GRADO</v>
      </c>
      <c r="B37" s="214" t="str">
        <f>'t1'!B37</f>
        <v>013962</v>
      </c>
      <c r="C37" s="254"/>
      <c r="D37" s="255"/>
      <c r="E37" s="256"/>
      <c r="F37" s="255"/>
      <c r="G37" s="254"/>
      <c r="H37" s="255"/>
      <c r="I37" s="254"/>
      <c r="J37" s="255"/>
      <c r="K37" s="254"/>
      <c r="L37" s="255"/>
      <c r="M37" s="254"/>
      <c r="N37" s="255"/>
      <c r="O37" s="256"/>
      <c r="P37" s="257"/>
      <c r="Q37" s="254"/>
      <c r="R37" s="255"/>
      <c r="S37" s="254"/>
      <c r="T37" s="255"/>
      <c r="U37" s="254"/>
      <c r="V37" s="255"/>
      <c r="W37" s="258"/>
      <c r="X37" s="255"/>
      <c r="Y37" s="258"/>
      <c r="Z37" s="255"/>
      <c r="AA37" s="454">
        <f t="shared" si="0"/>
        <v>0</v>
      </c>
      <c r="AB37" s="455">
        <f t="shared" si="1"/>
        <v>0</v>
      </c>
      <c r="AC37" s="41">
        <f>'t1'!M37</f>
        <v>0</v>
      </c>
    </row>
    <row r="38" spans="1:29" ht="13.5" customHeight="1">
      <c r="A38" s="142" t="str">
        <f>'t1'!A38</f>
        <v>SOTTOCAPO DI I CLASSE SCELTO</v>
      </c>
      <c r="B38" s="214" t="str">
        <f>'t1'!B38</f>
        <v>013337</v>
      </c>
      <c r="C38" s="254"/>
      <c r="D38" s="255"/>
      <c r="E38" s="256"/>
      <c r="F38" s="255"/>
      <c r="G38" s="254"/>
      <c r="H38" s="255"/>
      <c r="I38" s="254"/>
      <c r="J38" s="255"/>
      <c r="K38" s="254"/>
      <c r="L38" s="255"/>
      <c r="M38" s="254"/>
      <c r="N38" s="255"/>
      <c r="O38" s="256"/>
      <c r="P38" s="257"/>
      <c r="Q38" s="254"/>
      <c r="R38" s="255"/>
      <c r="S38" s="254"/>
      <c r="T38" s="255"/>
      <c r="U38" s="254"/>
      <c r="V38" s="255"/>
      <c r="W38" s="258"/>
      <c r="X38" s="255"/>
      <c r="Y38" s="258"/>
      <c r="Z38" s="255"/>
      <c r="AA38" s="454">
        <f t="shared" si="0"/>
        <v>0</v>
      </c>
      <c r="AB38" s="455">
        <f t="shared" si="1"/>
        <v>0</v>
      </c>
      <c r="AC38" s="41">
        <f>'t1'!M38</f>
        <v>0</v>
      </c>
    </row>
    <row r="39" spans="1:29" ht="13.5" customHeight="1">
      <c r="A39" s="142" t="str">
        <f>'t1'!A39</f>
        <v>SOTTOCAPO DI I CLASSE</v>
      </c>
      <c r="B39" s="214" t="str">
        <f>'t1'!B39</f>
        <v>013351</v>
      </c>
      <c r="C39" s="254"/>
      <c r="D39" s="255"/>
      <c r="E39" s="256"/>
      <c r="F39" s="255"/>
      <c r="G39" s="254"/>
      <c r="H39" s="255"/>
      <c r="I39" s="254"/>
      <c r="J39" s="255"/>
      <c r="K39" s="254"/>
      <c r="L39" s="255"/>
      <c r="M39" s="254"/>
      <c r="N39" s="255"/>
      <c r="O39" s="256"/>
      <c r="P39" s="257"/>
      <c r="Q39" s="254"/>
      <c r="R39" s="255"/>
      <c r="S39" s="254"/>
      <c r="T39" s="255"/>
      <c r="U39" s="254"/>
      <c r="V39" s="255"/>
      <c r="W39" s="258"/>
      <c r="X39" s="255"/>
      <c r="Y39" s="258"/>
      <c r="Z39" s="255"/>
      <c r="AA39" s="454">
        <f t="shared" si="0"/>
        <v>0</v>
      </c>
      <c r="AB39" s="455">
        <f t="shared" si="1"/>
        <v>0</v>
      </c>
      <c r="AC39" s="41">
        <f>'t1'!M39</f>
        <v>0</v>
      </c>
    </row>
    <row r="40" spans="1:29" ht="13.5" customHeight="1">
      <c r="A40" s="142" t="str">
        <f>'t1'!A40</f>
        <v>SOTTOCAPO DI II CLASSE</v>
      </c>
      <c r="B40" s="214" t="str">
        <f>'t1'!B40</f>
        <v>013352</v>
      </c>
      <c r="C40" s="254"/>
      <c r="D40" s="255"/>
      <c r="E40" s="256"/>
      <c r="F40" s="255"/>
      <c r="G40" s="254"/>
      <c r="H40" s="255"/>
      <c r="I40" s="254"/>
      <c r="J40" s="255"/>
      <c r="K40" s="254"/>
      <c r="L40" s="255"/>
      <c r="M40" s="254"/>
      <c r="N40" s="255"/>
      <c r="O40" s="256"/>
      <c r="P40" s="257"/>
      <c r="Q40" s="254"/>
      <c r="R40" s="255"/>
      <c r="S40" s="254"/>
      <c r="T40" s="255"/>
      <c r="U40" s="254"/>
      <c r="V40" s="255"/>
      <c r="W40" s="258"/>
      <c r="X40" s="255"/>
      <c r="Y40" s="258"/>
      <c r="Z40" s="255"/>
      <c r="AA40" s="454">
        <f t="shared" si="0"/>
        <v>0</v>
      </c>
      <c r="AB40" s="455">
        <f t="shared" si="1"/>
        <v>0</v>
      </c>
      <c r="AC40" s="41">
        <f>'t1'!M40</f>
        <v>0</v>
      </c>
    </row>
    <row r="41" spans="1:29" ht="13.5" customHeight="1">
      <c r="A41" s="142" t="str">
        <f>'t1'!A41</f>
        <v>SOTTOCAPO DI III CLASSE</v>
      </c>
      <c r="B41" s="214" t="str">
        <f>'t1'!B41</f>
        <v>013353</v>
      </c>
      <c r="C41" s="254"/>
      <c r="D41" s="255"/>
      <c r="E41" s="256"/>
      <c r="F41" s="255"/>
      <c r="G41" s="254"/>
      <c r="H41" s="255"/>
      <c r="I41" s="254"/>
      <c r="J41" s="255"/>
      <c r="K41" s="254"/>
      <c r="L41" s="255"/>
      <c r="M41" s="254"/>
      <c r="N41" s="255"/>
      <c r="O41" s="256"/>
      <c r="P41" s="257"/>
      <c r="Q41" s="254"/>
      <c r="R41" s="255"/>
      <c r="S41" s="254"/>
      <c r="T41" s="255"/>
      <c r="U41" s="254"/>
      <c r="V41" s="255"/>
      <c r="W41" s="258"/>
      <c r="X41" s="255"/>
      <c r="Y41" s="258"/>
      <c r="Z41" s="255"/>
      <c r="AA41" s="454">
        <f t="shared" si="0"/>
        <v>0</v>
      </c>
      <c r="AB41" s="455">
        <f t="shared" si="1"/>
        <v>0</v>
      </c>
      <c r="AC41" s="41">
        <f>'t1'!M41</f>
        <v>0</v>
      </c>
    </row>
    <row r="42" spans="1:29" ht="13.5" customHeight="1">
      <c r="A42" s="142" t="str">
        <f>'t1'!A42</f>
        <v>SOTTOCAPO  III CLASSE (VFP4 FERMA BIENNALE)</v>
      </c>
      <c r="B42" s="214" t="str">
        <f>'t1'!B42</f>
        <v>013963</v>
      </c>
      <c r="C42" s="254"/>
      <c r="D42" s="255"/>
      <c r="E42" s="256"/>
      <c r="F42" s="255"/>
      <c r="G42" s="254"/>
      <c r="H42" s="255"/>
      <c r="I42" s="254"/>
      <c r="J42" s="255"/>
      <c r="K42" s="254"/>
      <c r="L42" s="255"/>
      <c r="M42" s="254"/>
      <c r="N42" s="255"/>
      <c r="O42" s="256"/>
      <c r="P42" s="257"/>
      <c r="Q42" s="254"/>
      <c r="R42" s="255"/>
      <c r="S42" s="254"/>
      <c r="T42" s="255"/>
      <c r="U42" s="254"/>
      <c r="V42" s="255"/>
      <c r="W42" s="258"/>
      <c r="X42" s="255"/>
      <c r="Y42" s="258"/>
      <c r="Z42" s="255"/>
      <c r="AA42" s="454">
        <f t="shared" si="0"/>
        <v>0</v>
      </c>
      <c r="AB42" s="455">
        <f t="shared" si="1"/>
        <v>0</v>
      </c>
      <c r="AC42" s="41">
        <f>'t1'!M42</f>
        <v>0</v>
      </c>
    </row>
    <row r="43" spans="1:29" ht="13.5" customHeight="1">
      <c r="A43" s="142" t="str">
        <f>'t1'!A43</f>
        <v>VOLONTARI IN FERMA PREFISSATA QUADRIENNALE</v>
      </c>
      <c r="B43" s="214" t="str">
        <f>'t1'!B43</f>
        <v>000FP4</v>
      </c>
      <c r="C43" s="254"/>
      <c r="D43" s="255"/>
      <c r="E43" s="256"/>
      <c r="F43" s="255"/>
      <c r="G43" s="254"/>
      <c r="H43" s="255"/>
      <c r="I43" s="254"/>
      <c r="J43" s="255"/>
      <c r="K43" s="254"/>
      <c r="L43" s="255"/>
      <c r="M43" s="254"/>
      <c r="N43" s="255"/>
      <c r="O43" s="256"/>
      <c r="P43" s="257"/>
      <c r="Q43" s="254"/>
      <c r="R43" s="255"/>
      <c r="S43" s="254"/>
      <c r="T43" s="255"/>
      <c r="U43" s="254"/>
      <c r="V43" s="255"/>
      <c r="W43" s="258"/>
      <c r="X43" s="255"/>
      <c r="Y43" s="258"/>
      <c r="Z43" s="255"/>
      <c r="AA43" s="454">
        <f t="shared" si="0"/>
        <v>0</v>
      </c>
      <c r="AB43" s="455">
        <f t="shared" si="1"/>
        <v>0</v>
      </c>
      <c r="AC43" s="41">
        <f>'t1'!M43</f>
        <v>0</v>
      </c>
    </row>
    <row r="44" spans="1:29" ht="13.5" customHeight="1">
      <c r="A44" s="142" t="str">
        <f>'t1'!A44</f>
        <v>VOLONTARI IN FERMA PREFISSATA DI 1 ANNO</v>
      </c>
      <c r="B44" s="214" t="str">
        <f>'t1'!B44</f>
        <v>000FP1</v>
      </c>
      <c r="C44" s="254"/>
      <c r="D44" s="255"/>
      <c r="E44" s="256"/>
      <c r="F44" s="255"/>
      <c r="G44" s="254"/>
      <c r="H44" s="255"/>
      <c r="I44" s="254"/>
      <c r="J44" s="255"/>
      <c r="K44" s="254"/>
      <c r="L44" s="255"/>
      <c r="M44" s="254"/>
      <c r="N44" s="255"/>
      <c r="O44" s="256"/>
      <c r="P44" s="257"/>
      <c r="Q44" s="254"/>
      <c r="R44" s="255"/>
      <c r="S44" s="254"/>
      <c r="T44" s="255"/>
      <c r="U44" s="254"/>
      <c r="V44" s="255"/>
      <c r="W44" s="258"/>
      <c r="X44" s="255"/>
      <c r="Y44" s="258"/>
      <c r="Z44" s="255"/>
      <c r="AA44" s="454">
        <f t="shared" si="0"/>
        <v>0</v>
      </c>
      <c r="AB44" s="455">
        <f t="shared" si="1"/>
        <v>0</v>
      </c>
      <c r="AC44" s="41">
        <f>'t1'!M44</f>
        <v>0</v>
      </c>
    </row>
    <row r="45" spans="1:29" ht="13.5" customHeight="1">
      <c r="A45" s="142" t="str">
        <f>'t1'!A45</f>
        <v>VOLONTARI IN FERMA PREFISSATA DI 1 ANNO RAFFERMATI</v>
      </c>
      <c r="B45" s="214" t="str">
        <f>'t1'!B45</f>
        <v>000FR1</v>
      </c>
      <c r="C45" s="254"/>
      <c r="D45" s="255"/>
      <c r="E45" s="256"/>
      <c r="F45" s="255"/>
      <c r="G45" s="254"/>
      <c r="H45" s="255"/>
      <c r="I45" s="254"/>
      <c r="J45" s="255"/>
      <c r="K45" s="254"/>
      <c r="L45" s="255"/>
      <c r="M45" s="254"/>
      <c r="N45" s="255"/>
      <c r="O45" s="256"/>
      <c r="P45" s="257"/>
      <c r="Q45" s="254"/>
      <c r="R45" s="255"/>
      <c r="S45" s="254"/>
      <c r="T45" s="255"/>
      <c r="U45" s="254"/>
      <c r="V45" s="255"/>
      <c r="W45" s="258"/>
      <c r="X45" s="255"/>
      <c r="Y45" s="258"/>
      <c r="Z45" s="255"/>
      <c r="AA45" s="454">
        <f t="shared" si="0"/>
        <v>0</v>
      </c>
      <c r="AB45" s="455">
        <f t="shared" si="1"/>
        <v>0</v>
      </c>
      <c r="AC45" s="41">
        <f>'t1'!M45</f>
        <v>0</v>
      </c>
    </row>
    <row r="46" spans="1:29" ht="13.5" customHeight="1">
      <c r="A46" s="142" t="str">
        <f>'t1'!A46</f>
        <v>U.F.P. SOTTOTENENTE DI VASCELLO</v>
      </c>
      <c r="B46" s="214" t="str">
        <f>'t1'!B46</f>
        <v>017832</v>
      </c>
      <c r="C46" s="254"/>
      <c r="D46" s="255"/>
      <c r="E46" s="256"/>
      <c r="F46" s="255"/>
      <c r="G46" s="254"/>
      <c r="H46" s="255"/>
      <c r="I46" s="254"/>
      <c r="J46" s="255"/>
      <c r="K46" s="254"/>
      <c r="L46" s="255"/>
      <c r="M46" s="254"/>
      <c r="N46" s="255"/>
      <c r="O46" s="256"/>
      <c r="P46" s="257"/>
      <c r="Q46" s="254"/>
      <c r="R46" s="255"/>
      <c r="S46" s="254"/>
      <c r="T46" s="255"/>
      <c r="U46" s="254"/>
      <c r="V46" s="255"/>
      <c r="W46" s="258"/>
      <c r="X46" s="255"/>
      <c r="Y46" s="258"/>
      <c r="Z46" s="255"/>
      <c r="AA46" s="454">
        <f t="shared" si="0"/>
        <v>0</v>
      </c>
      <c r="AB46" s="455">
        <f t="shared" si="1"/>
        <v>0</v>
      </c>
      <c r="AC46" s="41">
        <f>'t1'!M46</f>
        <v>0</v>
      </c>
    </row>
    <row r="47" spans="1:29" ht="13.5" customHeight="1">
      <c r="A47" s="142" t="str">
        <f>'t1'!A47</f>
        <v>U.F.P.  GUARDIAMARINA</v>
      </c>
      <c r="B47" s="214" t="str">
        <f>'t1'!B47</f>
        <v>014833</v>
      </c>
      <c r="C47" s="254"/>
      <c r="D47" s="255"/>
      <c r="E47" s="256"/>
      <c r="F47" s="255"/>
      <c r="G47" s="254"/>
      <c r="H47" s="255"/>
      <c r="I47" s="254"/>
      <c r="J47" s="255"/>
      <c r="K47" s="254"/>
      <c r="L47" s="255"/>
      <c r="M47" s="254"/>
      <c r="N47" s="255"/>
      <c r="O47" s="256"/>
      <c r="P47" s="257"/>
      <c r="Q47" s="254"/>
      <c r="R47" s="255"/>
      <c r="S47" s="254"/>
      <c r="T47" s="255"/>
      <c r="U47" s="254"/>
      <c r="V47" s="255"/>
      <c r="W47" s="258"/>
      <c r="X47" s="255"/>
      <c r="Y47" s="258"/>
      <c r="Z47" s="255"/>
      <c r="AA47" s="454">
        <f t="shared" si="0"/>
        <v>0</v>
      </c>
      <c r="AB47" s="455">
        <f t="shared" si="1"/>
        <v>0</v>
      </c>
      <c r="AC47" s="41">
        <f>'t1'!M47</f>
        <v>0</v>
      </c>
    </row>
    <row r="48" spans="1:29" ht="13.5" customHeight="1">
      <c r="A48" s="142" t="str">
        <f>'t1'!A48</f>
        <v>ALLIEVI</v>
      </c>
      <c r="B48" s="214" t="str">
        <f>'t1'!B48</f>
        <v>000180</v>
      </c>
      <c r="C48" s="254"/>
      <c r="D48" s="255"/>
      <c r="E48" s="256"/>
      <c r="F48" s="255"/>
      <c r="G48" s="254"/>
      <c r="H48" s="255"/>
      <c r="I48" s="254"/>
      <c r="J48" s="255"/>
      <c r="K48" s="254"/>
      <c r="L48" s="255"/>
      <c r="M48" s="254"/>
      <c r="N48" s="255"/>
      <c r="O48" s="256"/>
      <c r="P48" s="257"/>
      <c r="Q48" s="254"/>
      <c r="R48" s="255"/>
      <c r="S48" s="254"/>
      <c r="T48" s="255"/>
      <c r="U48" s="254"/>
      <c r="V48" s="255"/>
      <c r="W48" s="258"/>
      <c r="X48" s="255"/>
      <c r="Y48" s="258"/>
      <c r="Z48" s="255"/>
      <c r="AA48" s="454">
        <f>SUM(C48,E48,G48,I48,K48,M48,O48,Q48,S48,U48,W48,Y48)</f>
        <v>0</v>
      </c>
      <c r="AB48" s="455">
        <f>SUM(D48,F48,H48,J48,L48,N48,P48,R48,T48,V48,X48,Z48)</f>
        <v>0</v>
      </c>
      <c r="AC48" s="41">
        <f>'t1'!M48</f>
        <v>0</v>
      </c>
    </row>
    <row r="49" spans="1:29" ht="13.5" customHeight="1" thickBot="1">
      <c r="A49" s="142" t="str">
        <f>'t1'!A49</f>
        <v>ALLIEVI SCUOLE MILITARI</v>
      </c>
      <c r="B49" s="214" t="str">
        <f>'t1'!B49</f>
        <v>000SCM</v>
      </c>
      <c r="C49" s="254"/>
      <c r="D49" s="255"/>
      <c r="E49" s="256"/>
      <c r="F49" s="255"/>
      <c r="G49" s="254"/>
      <c r="H49" s="255"/>
      <c r="I49" s="254"/>
      <c r="J49" s="255"/>
      <c r="K49" s="254"/>
      <c r="L49" s="255"/>
      <c r="M49" s="254"/>
      <c r="N49" s="255"/>
      <c r="O49" s="256"/>
      <c r="P49" s="257"/>
      <c r="Q49" s="254"/>
      <c r="R49" s="255"/>
      <c r="S49" s="254"/>
      <c r="T49" s="255"/>
      <c r="U49" s="254"/>
      <c r="V49" s="255"/>
      <c r="W49" s="258"/>
      <c r="X49" s="255"/>
      <c r="Y49" s="258"/>
      <c r="Z49" s="255"/>
      <c r="AA49" s="454">
        <f>SUM(C49,E49,G49,I49,K49,M49,O49,Q49,S49,U49,W49,Y49)</f>
        <v>0</v>
      </c>
      <c r="AB49" s="455">
        <f>SUM(D49,F49,H49,J49,L49,N49,P49,R49,T49,V49,X49,Z49)</f>
        <v>0</v>
      </c>
      <c r="AC49" s="41">
        <f>'t1'!M49</f>
        <v>0</v>
      </c>
    </row>
    <row r="50" spans="1:28" ht="16.5" customHeight="1" thickBot="1" thickTop="1">
      <c r="A50" s="54" t="s">
        <v>59</v>
      </c>
      <c r="B50" s="55"/>
      <c r="C50" s="456">
        <f aca="true" t="shared" si="2" ref="C50:AB50">SUM(C6:C49)</f>
        <v>0</v>
      </c>
      <c r="D50" s="458">
        <f t="shared" si="2"/>
        <v>0</v>
      </c>
      <c r="E50" s="456">
        <f t="shared" si="2"/>
        <v>0</v>
      </c>
      <c r="F50" s="458">
        <f t="shared" si="2"/>
        <v>0</v>
      </c>
      <c r="G50" s="456">
        <f t="shared" si="2"/>
        <v>0</v>
      </c>
      <c r="H50" s="458">
        <f t="shared" si="2"/>
        <v>0</v>
      </c>
      <c r="I50" s="456">
        <f t="shared" si="2"/>
        <v>0</v>
      </c>
      <c r="J50" s="458">
        <f t="shared" si="2"/>
        <v>0</v>
      </c>
      <c r="K50" s="456">
        <f t="shared" si="2"/>
        <v>0</v>
      </c>
      <c r="L50" s="458">
        <f t="shared" si="2"/>
        <v>0</v>
      </c>
      <c r="M50" s="456">
        <f t="shared" si="2"/>
        <v>0</v>
      </c>
      <c r="N50" s="458">
        <f t="shared" si="2"/>
        <v>0</v>
      </c>
      <c r="O50" s="456">
        <f t="shared" si="2"/>
        <v>0</v>
      </c>
      <c r="P50" s="458">
        <f t="shared" si="2"/>
        <v>0</v>
      </c>
      <c r="Q50" s="456">
        <f t="shared" si="2"/>
        <v>0</v>
      </c>
      <c r="R50" s="458">
        <f t="shared" si="2"/>
        <v>0</v>
      </c>
      <c r="S50" s="456">
        <f t="shared" si="2"/>
        <v>0</v>
      </c>
      <c r="T50" s="458">
        <f t="shared" si="2"/>
        <v>0</v>
      </c>
      <c r="U50" s="456">
        <f t="shared" si="2"/>
        <v>0</v>
      </c>
      <c r="V50" s="458">
        <f t="shared" si="2"/>
        <v>0</v>
      </c>
      <c r="W50" s="456">
        <f t="shared" si="2"/>
        <v>0</v>
      </c>
      <c r="X50" s="458">
        <f t="shared" si="2"/>
        <v>0</v>
      </c>
      <c r="Y50" s="456">
        <f t="shared" si="2"/>
        <v>0</v>
      </c>
      <c r="Z50" s="458">
        <f t="shared" si="2"/>
        <v>0</v>
      </c>
      <c r="AA50" s="456">
        <f t="shared" si="2"/>
        <v>0</v>
      </c>
      <c r="AB50" s="457">
        <f t="shared" si="2"/>
        <v>0</v>
      </c>
    </row>
    <row r="51" spans="1:28" ht="8.25" customHeight="1">
      <c r="A51" s="145"/>
      <c r="B51" s="146"/>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row>
    <row r="52" spans="1:13" ht="9.75">
      <c r="A52" s="21"/>
      <c r="B52" s="7"/>
      <c r="C52" s="5"/>
      <c r="D52" s="5"/>
      <c r="E52" s="5"/>
      <c r="F52" s="5"/>
      <c r="G52" s="5"/>
      <c r="H52" s="5"/>
      <c r="I52" s="5"/>
      <c r="J52" s="5"/>
      <c r="K52" s="5"/>
      <c r="L52" s="5"/>
      <c r="M52" s="76"/>
    </row>
    <row r="53" spans="1:2" s="5" customFormat="1" ht="9.75">
      <c r="A53" s="21"/>
      <c r="B53" s="7"/>
    </row>
  </sheetData>
  <sheetProtection password="EA98" sheet="1" formatColumns="0" selectLockedCells="1"/>
  <mergeCells count="14">
    <mergeCell ref="A1:Y1"/>
    <mergeCell ref="S2:AB2"/>
    <mergeCell ref="M4:N4"/>
    <mergeCell ref="C4:D4"/>
    <mergeCell ref="G4:H4"/>
    <mergeCell ref="I4:J4"/>
    <mergeCell ref="K4:L4"/>
    <mergeCell ref="O4:P4"/>
    <mergeCell ref="Q4:R4"/>
    <mergeCell ref="S4:T4"/>
    <mergeCell ref="AA4:AB4"/>
    <mergeCell ref="U4:V4"/>
    <mergeCell ref="Y4:Z4"/>
    <mergeCell ref="W4:X4"/>
  </mergeCells>
  <conditionalFormatting sqref="A6:AB49">
    <cfRule type="expression" priority="1" dxfId="6"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5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54.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57" t="str">
        <f>'t1'!A1</f>
        <v>CAPITANERIE DI PORTO - anno 2018</v>
      </c>
      <c r="B1" s="957"/>
      <c r="C1" s="957"/>
      <c r="D1" s="957"/>
      <c r="E1" s="957"/>
      <c r="F1" s="957"/>
      <c r="G1" s="957"/>
      <c r="H1" s="957"/>
      <c r="I1" s="957"/>
      <c r="J1" s="957"/>
      <c r="K1" s="957"/>
      <c r="L1" s="957"/>
      <c r="M1" s="957"/>
      <c r="N1" s="957"/>
      <c r="O1" s="3"/>
      <c r="P1" s="310"/>
      <c r="Q1"/>
    </row>
    <row r="2" spans="1:17" s="5" customFormat="1" ht="5.25" customHeight="1">
      <c r="A2" s="346"/>
      <c r="B2" s="346"/>
      <c r="C2" s="346"/>
      <c r="D2" s="346"/>
      <c r="E2" s="346"/>
      <c r="F2" s="346"/>
      <c r="G2" s="346"/>
      <c r="H2" s="346"/>
      <c r="I2" s="346"/>
      <c r="J2" s="346"/>
      <c r="K2" s="346"/>
      <c r="L2" s="346"/>
      <c r="M2" s="346"/>
      <c r="N2" s="346"/>
      <c r="O2" s="3"/>
      <c r="P2" s="310"/>
      <c r="Q2"/>
    </row>
    <row r="3" spans="13:16" ht="30" customHeight="1" thickBot="1">
      <c r="M3" s="958"/>
      <c r="N3" s="958"/>
      <c r="O3" s="958"/>
      <c r="P3" s="958"/>
    </row>
    <row r="4" spans="1:16" ht="24.75" customHeight="1">
      <c r="A4" s="276" t="s">
        <v>123</v>
      </c>
      <c r="B4" s="260" t="s">
        <v>56</v>
      </c>
      <c r="C4" s="32" t="s">
        <v>63</v>
      </c>
      <c r="D4" s="33"/>
      <c r="E4" s="32" t="s">
        <v>64</v>
      </c>
      <c r="F4" s="33"/>
      <c r="G4" s="992" t="s">
        <v>51</v>
      </c>
      <c r="H4" s="993"/>
      <c r="I4" s="992" t="s">
        <v>65</v>
      </c>
      <c r="J4" s="993"/>
      <c r="K4" s="992" t="s">
        <v>52</v>
      </c>
      <c r="L4" s="993"/>
      <c r="M4" s="992" t="s">
        <v>53</v>
      </c>
      <c r="N4" s="993"/>
      <c r="O4" s="520" t="s">
        <v>59</v>
      </c>
      <c r="P4" s="521"/>
    </row>
    <row r="5" spans="1:16" ht="14.25" customHeight="1" thickBot="1">
      <c r="A5" s="767" t="s">
        <v>555</v>
      </c>
      <c r="B5" s="34"/>
      <c r="C5" s="35" t="s">
        <v>57</v>
      </c>
      <c r="D5" s="36" t="s">
        <v>58</v>
      </c>
      <c r="E5" s="35" t="s">
        <v>57</v>
      </c>
      <c r="F5" s="36" t="s">
        <v>58</v>
      </c>
      <c r="G5" s="35" t="s">
        <v>57</v>
      </c>
      <c r="H5" s="37" t="s">
        <v>58</v>
      </c>
      <c r="I5" s="35" t="s">
        <v>57</v>
      </c>
      <c r="J5" s="37" t="s">
        <v>58</v>
      </c>
      <c r="K5" s="35" t="s">
        <v>57</v>
      </c>
      <c r="L5" s="38" t="s">
        <v>58</v>
      </c>
      <c r="M5" s="35" t="s">
        <v>57</v>
      </c>
      <c r="N5" s="38" t="s">
        <v>58</v>
      </c>
      <c r="O5" s="523" t="s">
        <v>57</v>
      </c>
      <c r="P5" s="524" t="s">
        <v>58</v>
      </c>
    </row>
    <row r="6" spans="1:17" ht="13.5" customHeight="1" thickTop="1">
      <c r="A6" s="20" t="str">
        <f>'t1'!A6</f>
        <v>AMMIRAGLIO ISPETTORE CAPO</v>
      </c>
      <c r="B6" s="221" t="str">
        <f>'t1'!B6</f>
        <v>0D0330</v>
      </c>
      <c r="C6" s="328"/>
      <c r="D6" s="329"/>
      <c r="E6" s="328"/>
      <c r="F6" s="329"/>
      <c r="G6" s="328"/>
      <c r="H6" s="330"/>
      <c r="I6" s="516"/>
      <c r="J6" s="330"/>
      <c r="K6" s="516"/>
      <c r="L6" s="330"/>
      <c r="M6" s="331"/>
      <c r="N6" s="332"/>
      <c r="O6" s="522">
        <f>SUM(C6,E6,G6,I6,K6,M6)</f>
        <v>0</v>
      </c>
      <c r="P6" s="525">
        <f>SUM(D6,F6,H6,J6,L6,N6)</f>
        <v>0</v>
      </c>
      <c r="Q6" s="31">
        <f>'t1'!M6</f>
        <v>0</v>
      </c>
    </row>
    <row r="7" spans="1:17" ht="13.5" customHeight="1">
      <c r="A7" s="142" t="str">
        <f>'t1'!A7</f>
        <v>AMMIRAGLIO ISPETTORE</v>
      </c>
      <c r="B7" s="214" t="str">
        <f>'t1'!B7</f>
        <v>0D0329</v>
      </c>
      <c r="C7" s="333"/>
      <c r="D7" s="334"/>
      <c r="E7" s="333"/>
      <c r="F7" s="334"/>
      <c r="G7" s="333"/>
      <c r="H7" s="335"/>
      <c r="I7" s="517"/>
      <c r="J7" s="335"/>
      <c r="K7" s="517"/>
      <c r="L7" s="335"/>
      <c r="M7" s="336"/>
      <c r="N7" s="337"/>
      <c r="O7" s="459">
        <f aca="true" t="shared" si="0" ref="O7:O47">SUM(C7,E7,G7,I7,K7,M7)</f>
        <v>0</v>
      </c>
      <c r="P7" s="460">
        <f aca="true" t="shared" si="1" ref="P7:P47">SUM(D7,F7,H7,J7,L7,N7)</f>
        <v>0</v>
      </c>
      <c r="Q7" s="31">
        <f>'t1'!M7</f>
        <v>0</v>
      </c>
    </row>
    <row r="8" spans="1:17" ht="13.5" customHeight="1">
      <c r="A8" s="142" t="str">
        <f>'t1'!A8</f>
        <v>CONTRAMMIRAGLIO</v>
      </c>
      <c r="B8" s="214" t="str">
        <f>'t1'!B8</f>
        <v>0D0334</v>
      </c>
      <c r="C8" s="333"/>
      <c r="D8" s="334"/>
      <c r="E8" s="333"/>
      <c r="F8" s="334"/>
      <c r="G8" s="333"/>
      <c r="H8" s="335"/>
      <c r="I8" s="517"/>
      <c r="J8" s="335"/>
      <c r="K8" s="517"/>
      <c r="L8" s="335"/>
      <c r="M8" s="336"/>
      <c r="N8" s="337"/>
      <c r="O8" s="459">
        <f t="shared" si="0"/>
        <v>0</v>
      </c>
      <c r="P8" s="460">
        <f t="shared" si="1"/>
        <v>0</v>
      </c>
      <c r="Q8" s="31">
        <f>'t1'!M8</f>
        <v>0</v>
      </c>
    </row>
    <row r="9" spans="1:17" ht="13.5" customHeight="1">
      <c r="A9" s="142" t="str">
        <f>'t1'!A9</f>
        <v>CAPITANO DI VASCELLO + 23 ANNI</v>
      </c>
      <c r="B9" s="214" t="str">
        <f>'t1'!B9</f>
        <v>0D0562</v>
      </c>
      <c r="C9" s="333"/>
      <c r="D9" s="334"/>
      <c r="E9" s="333"/>
      <c r="F9" s="334"/>
      <c r="G9" s="333"/>
      <c r="H9" s="335"/>
      <c r="I9" s="517"/>
      <c r="J9" s="335"/>
      <c r="K9" s="517"/>
      <c r="L9" s="335"/>
      <c r="M9" s="336"/>
      <c r="N9" s="337"/>
      <c r="O9" s="459">
        <f t="shared" si="0"/>
        <v>0</v>
      </c>
      <c r="P9" s="460">
        <f t="shared" si="1"/>
        <v>0</v>
      </c>
      <c r="Q9" s="31">
        <f>'t1'!M9</f>
        <v>0</v>
      </c>
    </row>
    <row r="10" spans="1:17" ht="13.5" customHeight="1">
      <c r="A10" s="142" t="str">
        <f>'t1'!A10</f>
        <v>CAPITANO DI VASCELLO</v>
      </c>
      <c r="B10" s="214" t="str">
        <f>'t1'!B10</f>
        <v>0D0345</v>
      </c>
      <c r="C10" s="333"/>
      <c r="D10" s="334"/>
      <c r="E10" s="333"/>
      <c r="F10" s="334"/>
      <c r="G10" s="333"/>
      <c r="H10" s="335"/>
      <c r="I10" s="517"/>
      <c r="J10" s="335"/>
      <c r="K10" s="517"/>
      <c r="L10" s="335"/>
      <c r="M10" s="336"/>
      <c r="N10" s="337"/>
      <c r="O10" s="459">
        <f t="shared" si="0"/>
        <v>0</v>
      </c>
      <c r="P10" s="460">
        <f t="shared" si="1"/>
        <v>0</v>
      </c>
      <c r="Q10" s="31">
        <f>'t1'!M10</f>
        <v>0</v>
      </c>
    </row>
    <row r="11" spans="1:17" ht="13.5" customHeight="1">
      <c r="A11" s="142" t="str">
        <f>'t1'!A11</f>
        <v>CAPITANO DI FREGATA + 23 ANNI</v>
      </c>
      <c r="B11" s="214" t="str">
        <f>'t1'!B11</f>
        <v>0D0563</v>
      </c>
      <c r="C11" s="333"/>
      <c r="D11" s="334"/>
      <c r="E11" s="333"/>
      <c r="F11" s="334"/>
      <c r="G11" s="333"/>
      <c r="H11" s="335"/>
      <c r="I11" s="517"/>
      <c r="J11" s="335"/>
      <c r="K11" s="517"/>
      <c r="L11" s="335"/>
      <c r="M11" s="336"/>
      <c r="N11" s="337"/>
      <c r="O11" s="459">
        <f t="shared" si="0"/>
        <v>0</v>
      </c>
      <c r="P11" s="460">
        <f t="shared" si="1"/>
        <v>0</v>
      </c>
      <c r="Q11" s="31">
        <f>'t1'!M11</f>
        <v>0</v>
      </c>
    </row>
    <row r="12" spans="1:17" ht="13.5" customHeight="1">
      <c r="A12" s="142" t="str">
        <f>'t1'!A12</f>
        <v>CAPITANO DI FREGATA + 18 ANNI</v>
      </c>
      <c r="B12" s="214" t="str">
        <f>'t1'!B12</f>
        <v>0D0956</v>
      </c>
      <c r="C12" s="333"/>
      <c r="D12" s="334"/>
      <c r="E12" s="333"/>
      <c r="F12" s="334"/>
      <c r="G12" s="333"/>
      <c r="H12" s="335"/>
      <c r="I12" s="517"/>
      <c r="J12" s="335"/>
      <c r="K12" s="517"/>
      <c r="L12" s="335"/>
      <c r="M12" s="336"/>
      <c r="N12" s="337"/>
      <c r="O12" s="459">
        <f t="shared" si="0"/>
        <v>0</v>
      </c>
      <c r="P12" s="460">
        <f t="shared" si="1"/>
        <v>0</v>
      </c>
      <c r="Q12" s="31">
        <f>'t1'!M12</f>
        <v>0</v>
      </c>
    </row>
    <row r="13" spans="1:17" ht="13.5" customHeight="1">
      <c r="A13" s="142" t="str">
        <f>'t1'!A13</f>
        <v>CAPITANO DI FREGATA + 13 ANNI</v>
      </c>
      <c r="B13" s="214" t="str">
        <f>'t1'!B13</f>
        <v>0D0564</v>
      </c>
      <c r="C13" s="333"/>
      <c r="D13" s="334"/>
      <c r="E13" s="333"/>
      <c r="F13" s="334"/>
      <c r="G13" s="333"/>
      <c r="H13" s="335"/>
      <c r="I13" s="517"/>
      <c r="J13" s="335"/>
      <c r="K13" s="517"/>
      <c r="L13" s="335"/>
      <c r="M13" s="336"/>
      <c r="N13" s="337"/>
      <c r="O13" s="459">
        <f t="shared" si="0"/>
        <v>0</v>
      </c>
      <c r="P13" s="460">
        <f t="shared" si="1"/>
        <v>0</v>
      </c>
      <c r="Q13" s="31">
        <f>'t1'!M13</f>
        <v>0</v>
      </c>
    </row>
    <row r="14" spans="1:17" ht="13.5" customHeight="1">
      <c r="A14" s="142" t="str">
        <f>'t1'!A14</f>
        <v>CAPITANO DI CORVETTA + 23 ANNI</v>
      </c>
      <c r="B14" s="214" t="str">
        <f>'t1'!B14</f>
        <v>0D0566</v>
      </c>
      <c r="C14" s="333"/>
      <c r="D14" s="334"/>
      <c r="E14" s="333"/>
      <c r="F14" s="334"/>
      <c r="G14" s="333"/>
      <c r="H14" s="335"/>
      <c r="I14" s="517"/>
      <c r="J14" s="335"/>
      <c r="K14" s="517"/>
      <c r="L14" s="335"/>
      <c r="M14" s="336"/>
      <c r="N14" s="337"/>
      <c r="O14" s="459">
        <f t="shared" si="0"/>
        <v>0</v>
      </c>
      <c r="P14" s="460">
        <f t="shared" si="1"/>
        <v>0</v>
      </c>
      <c r="Q14" s="31">
        <f>'t1'!M14</f>
        <v>0</v>
      </c>
    </row>
    <row r="15" spans="1:17" ht="13.5" customHeight="1">
      <c r="A15" s="142" t="str">
        <f>'t1'!A15</f>
        <v>CAPITANO DI CORVETTA + 13 ANNI</v>
      </c>
      <c r="B15" s="214" t="str">
        <f>'t1'!B15</f>
        <v>0D0567</v>
      </c>
      <c r="C15" s="333"/>
      <c r="D15" s="334"/>
      <c r="E15" s="333"/>
      <c r="F15" s="334"/>
      <c r="G15" s="333"/>
      <c r="H15" s="335"/>
      <c r="I15" s="517"/>
      <c r="J15" s="335"/>
      <c r="K15" s="517"/>
      <c r="L15" s="335"/>
      <c r="M15" s="336"/>
      <c r="N15" s="337"/>
      <c r="O15" s="459">
        <f t="shared" si="0"/>
        <v>0</v>
      </c>
      <c r="P15" s="460">
        <f t="shared" si="1"/>
        <v>0</v>
      </c>
      <c r="Q15" s="31">
        <f>'t1'!M15</f>
        <v>0</v>
      </c>
    </row>
    <row r="16" spans="1:17" ht="13.5" customHeight="1">
      <c r="A16" s="142" t="str">
        <f>'t1'!A16</f>
        <v>CAPITANO DI FREGATA</v>
      </c>
      <c r="B16" s="214" t="str">
        <f>'t1'!B16</f>
        <v>019343</v>
      </c>
      <c r="C16" s="333"/>
      <c r="D16" s="334"/>
      <c r="E16" s="333"/>
      <c r="F16" s="334"/>
      <c r="G16" s="333"/>
      <c r="H16" s="335"/>
      <c r="I16" s="517"/>
      <c r="J16" s="335"/>
      <c r="K16" s="517"/>
      <c r="L16" s="335"/>
      <c r="M16" s="336"/>
      <c r="N16" s="337"/>
      <c r="O16" s="459">
        <f t="shared" si="0"/>
        <v>0</v>
      </c>
      <c r="P16" s="460">
        <f t="shared" si="1"/>
        <v>0</v>
      </c>
      <c r="Q16" s="31">
        <f>'t1'!M16</f>
        <v>0</v>
      </c>
    </row>
    <row r="17" spans="1:17" ht="13.5" customHeight="1">
      <c r="A17" s="142" t="str">
        <f>'t1'!A17</f>
        <v>CAPITANO DI CORVETTA  CON 3 ANNI NEL GRADO</v>
      </c>
      <c r="B17" s="214" t="str">
        <f>'t1'!B17</f>
        <v>0D0957</v>
      </c>
      <c r="C17" s="333"/>
      <c r="D17" s="334"/>
      <c r="E17" s="333"/>
      <c r="F17" s="334"/>
      <c r="G17" s="333"/>
      <c r="H17" s="335"/>
      <c r="I17" s="517"/>
      <c r="J17" s="335"/>
      <c r="K17" s="517"/>
      <c r="L17" s="335"/>
      <c r="M17" s="336"/>
      <c r="N17" s="337"/>
      <c r="O17" s="459">
        <f t="shared" si="0"/>
        <v>0</v>
      </c>
      <c r="P17" s="460">
        <f t="shared" si="1"/>
        <v>0</v>
      </c>
      <c r="Q17" s="31">
        <f>'t1'!M17</f>
        <v>0</v>
      </c>
    </row>
    <row r="18" spans="1:17" ht="13.5" customHeight="1">
      <c r="A18" s="142" t="str">
        <f>'t1'!A18</f>
        <v>CAPITANO DI CORVETTA</v>
      </c>
      <c r="B18" s="214" t="str">
        <f>'t1'!B18</f>
        <v>019341</v>
      </c>
      <c r="C18" s="333"/>
      <c r="D18" s="334"/>
      <c r="E18" s="333"/>
      <c r="F18" s="334"/>
      <c r="G18" s="333"/>
      <c r="H18" s="335"/>
      <c r="I18" s="517"/>
      <c r="J18" s="335"/>
      <c r="K18" s="517"/>
      <c r="L18" s="335"/>
      <c r="M18" s="336"/>
      <c r="N18" s="337"/>
      <c r="O18" s="459">
        <f t="shared" si="0"/>
        <v>0</v>
      </c>
      <c r="P18" s="460">
        <f t="shared" si="1"/>
        <v>0</v>
      </c>
      <c r="Q18" s="31">
        <f>'t1'!M18</f>
        <v>0</v>
      </c>
    </row>
    <row r="19" spans="1:17" ht="13.5" customHeight="1">
      <c r="A19" s="142" t="str">
        <f>'t1'!A19</f>
        <v>TENENTE DI VASCELLO + 10 ANNI</v>
      </c>
      <c r="B19" s="214" t="str">
        <f>'t1'!B19</f>
        <v>018958</v>
      </c>
      <c r="C19" s="333"/>
      <c r="D19" s="334"/>
      <c r="E19" s="333"/>
      <c r="F19" s="334"/>
      <c r="G19" s="333"/>
      <c r="H19" s="335"/>
      <c r="I19" s="517"/>
      <c r="J19" s="335"/>
      <c r="K19" s="517"/>
      <c r="L19" s="335"/>
      <c r="M19" s="336"/>
      <c r="N19" s="337"/>
      <c r="O19" s="459">
        <f t="shared" si="0"/>
        <v>0</v>
      </c>
      <c r="P19" s="460">
        <f t="shared" si="1"/>
        <v>0</v>
      </c>
      <c r="Q19" s="31">
        <f>'t1'!M19</f>
        <v>0</v>
      </c>
    </row>
    <row r="20" spans="1:17" ht="13.5" customHeight="1">
      <c r="A20" s="142" t="str">
        <f>'t1'!A20</f>
        <v>TENENTE DI VASCELLO</v>
      </c>
      <c r="B20" s="214" t="str">
        <f>'t1'!B20</f>
        <v>018354</v>
      </c>
      <c r="C20" s="333"/>
      <c r="D20" s="334"/>
      <c r="E20" s="333"/>
      <c r="F20" s="334"/>
      <c r="G20" s="333"/>
      <c r="H20" s="335"/>
      <c r="I20" s="517"/>
      <c r="J20" s="335"/>
      <c r="K20" s="517"/>
      <c r="L20" s="335"/>
      <c r="M20" s="336"/>
      <c r="N20" s="337"/>
      <c r="O20" s="459">
        <f t="shared" si="0"/>
        <v>0</v>
      </c>
      <c r="P20" s="460">
        <f t="shared" si="1"/>
        <v>0</v>
      </c>
      <c r="Q20" s="31">
        <f>'t1'!M20</f>
        <v>0</v>
      </c>
    </row>
    <row r="21" spans="1:17" ht="13.5" customHeight="1">
      <c r="A21" s="142" t="str">
        <f>'t1'!A21</f>
        <v>SOTTOTENENTE DI VASCELLO</v>
      </c>
      <c r="B21" s="214" t="str">
        <f>'t1'!B21</f>
        <v>018338</v>
      </c>
      <c r="C21" s="333"/>
      <c r="D21" s="334"/>
      <c r="E21" s="333"/>
      <c r="F21" s="334"/>
      <c r="G21" s="333"/>
      <c r="H21" s="335"/>
      <c r="I21" s="517"/>
      <c r="J21" s="335"/>
      <c r="K21" s="517"/>
      <c r="L21" s="335"/>
      <c r="M21" s="336"/>
      <c r="N21" s="337"/>
      <c r="O21" s="459">
        <f t="shared" si="0"/>
        <v>0</v>
      </c>
      <c r="P21" s="460">
        <f t="shared" si="1"/>
        <v>0</v>
      </c>
      <c r="Q21" s="31">
        <f>'t1'!M21</f>
        <v>0</v>
      </c>
    </row>
    <row r="22" spans="1:17" ht="13.5" customHeight="1">
      <c r="A22" s="142" t="str">
        <f>'t1'!A22</f>
        <v>GUARDIAMARINA</v>
      </c>
      <c r="B22" s="214" t="str">
        <f>'t1'!B22</f>
        <v>017335</v>
      </c>
      <c r="C22" s="333"/>
      <c r="D22" s="334"/>
      <c r="E22" s="333"/>
      <c r="F22" s="334"/>
      <c r="G22" s="333"/>
      <c r="H22" s="335"/>
      <c r="I22" s="517"/>
      <c r="J22" s="335"/>
      <c r="K22" s="517"/>
      <c r="L22" s="335"/>
      <c r="M22" s="336"/>
      <c r="N22" s="337"/>
      <c r="O22" s="459">
        <f t="shared" si="0"/>
        <v>0</v>
      </c>
      <c r="P22" s="460">
        <f t="shared" si="1"/>
        <v>0</v>
      </c>
      <c r="Q22" s="31">
        <f>'t1'!M22</f>
        <v>0</v>
      </c>
    </row>
    <row r="23" spans="1:17" ht="13.5" customHeight="1">
      <c r="A23" s="142" t="str">
        <f>'t1'!A23</f>
        <v>PRIMO LUOGOTENENTE</v>
      </c>
      <c r="B23" s="214" t="str">
        <f>'t1'!B23</f>
        <v>017938</v>
      </c>
      <c r="C23" s="333"/>
      <c r="D23" s="334"/>
      <c r="E23" s="333"/>
      <c r="F23" s="334"/>
      <c r="G23" s="333"/>
      <c r="H23" s="335"/>
      <c r="I23" s="517"/>
      <c r="J23" s="335"/>
      <c r="K23" s="517"/>
      <c r="L23" s="335"/>
      <c r="M23" s="336"/>
      <c r="N23" s="337"/>
      <c r="O23" s="459">
        <f t="shared" si="0"/>
        <v>0</v>
      </c>
      <c r="P23" s="460">
        <f t="shared" si="1"/>
        <v>0</v>
      </c>
      <c r="Q23" s="31">
        <f>'t1'!M23</f>
        <v>0</v>
      </c>
    </row>
    <row r="24" spans="1:17" ht="13.5" customHeight="1">
      <c r="A24" s="142" t="str">
        <f>'t1'!A24</f>
        <v>LUOGOTENENTE</v>
      </c>
      <c r="B24" s="214" t="str">
        <f>'t1'!B24</f>
        <v>017830</v>
      </c>
      <c r="C24" s="333"/>
      <c r="D24" s="334"/>
      <c r="E24" s="333"/>
      <c r="F24" s="334"/>
      <c r="G24" s="333"/>
      <c r="H24" s="335"/>
      <c r="I24" s="517"/>
      <c r="J24" s="335"/>
      <c r="K24" s="517"/>
      <c r="L24" s="335"/>
      <c r="M24" s="336"/>
      <c r="N24" s="337"/>
      <c r="O24" s="459">
        <f t="shared" si="0"/>
        <v>0</v>
      </c>
      <c r="P24" s="460">
        <f t="shared" si="1"/>
        <v>0</v>
      </c>
      <c r="Q24" s="31">
        <f>'t1'!M24</f>
        <v>0</v>
      </c>
    </row>
    <row r="25" spans="1:17" ht="13.5" customHeight="1">
      <c r="A25" s="142" t="str">
        <f>'t1'!A25</f>
        <v>PRIMO MARESCIALLO CON 8 ANNI NEL GRADO</v>
      </c>
      <c r="B25" s="214" t="str">
        <f>'t1'!B25</f>
        <v>017834</v>
      </c>
      <c r="C25" s="333"/>
      <c r="D25" s="334"/>
      <c r="E25" s="333"/>
      <c r="F25" s="334"/>
      <c r="G25" s="333"/>
      <c r="H25" s="335"/>
      <c r="I25" s="517"/>
      <c r="J25" s="335"/>
      <c r="K25" s="517"/>
      <c r="L25" s="335"/>
      <c r="M25" s="336"/>
      <c r="N25" s="337"/>
      <c r="O25" s="459">
        <f t="shared" si="0"/>
        <v>0</v>
      </c>
      <c r="P25" s="460">
        <f t="shared" si="1"/>
        <v>0</v>
      </c>
      <c r="Q25" s="31">
        <f>'t1'!M25</f>
        <v>0</v>
      </c>
    </row>
    <row r="26" spans="1:17" ht="13.5" customHeight="1">
      <c r="A26" s="142" t="str">
        <f>'t1'!A26</f>
        <v>PRIMO MARESCIALLO</v>
      </c>
      <c r="B26" s="214" t="str">
        <f>'t1'!B26</f>
        <v>017556</v>
      </c>
      <c r="C26" s="333"/>
      <c r="D26" s="334"/>
      <c r="E26" s="333"/>
      <c r="F26" s="334"/>
      <c r="G26" s="333"/>
      <c r="H26" s="335"/>
      <c r="I26" s="517"/>
      <c r="J26" s="335"/>
      <c r="K26" s="517"/>
      <c r="L26" s="335"/>
      <c r="M26" s="336"/>
      <c r="N26" s="337"/>
      <c r="O26" s="459">
        <f t="shared" si="0"/>
        <v>0</v>
      </c>
      <c r="P26" s="460">
        <f t="shared" si="1"/>
        <v>0</v>
      </c>
      <c r="Q26" s="31">
        <f>'t1'!M26</f>
        <v>0</v>
      </c>
    </row>
    <row r="27" spans="1:17" ht="13.5" customHeight="1">
      <c r="A27" s="142" t="str">
        <f>'t1'!A27</f>
        <v>CAPO DI I CLASSE CON 10 ANNI</v>
      </c>
      <c r="B27" s="214" t="str">
        <f>'t1'!B27</f>
        <v>016C10</v>
      </c>
      <c r="C27" s="333"/>
      <c r="D27" s="334"/>
      <c r="E27" s="333"/>
      <c r="F27" s="334"/>
      <c r="G27" s="333"/>
      <c r="H27" s="335"/>
      <c r="I27" s="517"/>
      <c r="J27" s="335"/>
      <c r="K27" s="517"/>
      <c r="L27" s="335"/>
      <c r="M27" s="336"/>
      <c r="N27" s="337"/>
      <c r="O27" s="459">
        <f t="shared" si="0"/>
        <v>0</v>
      </c>
      <c r="P27" s="460">
        <f t="shared" si="1"/>
        <v>0</v>
      </c>
      <c r="Q27" s="31">
        <f>'t1'!M27</f>
        <v>0</v>
      </c>
    </row>
    <row r="28" spans="1:17" ht="13.5" customHeight="1">
      <c r="A28" s="142" t="str">
        <f>'t1'!A28</f>
        <v>CAPO DI I CLASSE</v>
      </c>
      <c r="B28" s="214" t="str">
        <f>'t1'!B28</f>
        <v>016332</v>
      </c>
      <c r="C28" s="333"/>
      <c r="D28" s="334"/>
      <c r="E28" s="333"/>
      <c r="F28" s="334"/>
      <c r="G28" s="333"/>
      <c r="H28" s="335"/>
      <c r="I28" s="517"/>
      <c r="J28" s="335"/>
      <c r="K28" s="517"/>
      <c r="L28" s="335"/>
      <c r="M28" s="336"/>
      <c r="N28" s="337"/>
      <c r="O28" s="459">
        <f t="shared" si="0"/>
        <v>0</v>
      </c>
      <c r="P28" s="460">
        <f t="shared" si="1"/>
        <v>0</v>
      </c>
      <c r="Q28" s="31">
        <f>'t1'!M28</f>
        <v>0</v>
      </c>
    </row>
    <row r="29" spans="1:17" ht="13.5" customHeight="1">
      <c r="A29" s="142" t="str">
        <f>'t1'!A29</f>
        <v>CAPO DI II CLASSE</v>
      </c>
      <c r="B29" s="214" t="str">
        <f>'t1'!B29</f>
        <v>015347</v>
      </c>
      <c r="C29" s="333"/>
      <c r="D29" s="334"/>
      <c r="E29" s="333"/>
      <c r="F29" s="334"/>
      <c r="G29" s="333"/>
      <c r="H29" s="335"/>
      <c r="I29" s="517"/>
      <c r="J29" s="335"/>
      <c r="K29" s="517"/>
      <c r="L29" s="335"/>
      <c r="M29" s="336"/>
      <c r="N29" s="337"/>
      <c r="O29" s="459">
        <f t="shared" si="0"/>
        <v>0</v>
      </c>
      <c r="P29" s="460">
        <f t="shared" si="1"/>
        <v>0</v>
      </c>
      <c r="Q29" s="31">
        <f>'t1'!M29</f>
        <v>0</v>
      </c>
    </row>
    <row r="30" spans="1:17" ht="13.5" customHeight="1">
      <c r="A30" s="142" t="str">
        <f>'t1'!A30</f>
        <v>CAPO DI III CLASSE</v>
      </c>
      <c r="B30" s="214" t="str">
        <f>'t1'!B30</f>
        <v>014333</v>
      </c>
      <c r="C30" s="333"/>
      <c r="D30" s="334"/>
      <c r="E30" s="333"/>
      <c r="F30" s="334"/>
      <c r="G30" s="333"/>
      <c r="H30" s="335"/>
      <c r="I30" s="517"/>
      <c r="J30" s="335"/>
      <c r="K30" s="517"/>
      <c r="L30" s="335"/>
      <c r="M30" s="336"/>
      <c r="N30" s="337"/>
      <c r="O30" s="459">
        <f t="shared" si="0"/>
        <v>0</v>
      </c>
      <c r="P30" s="460">
        <f t="shared" si="1"/>
        <v>0</v>
      </c>
      <c r="Q30" s="31">
        <f>'t1'!M30</f>
        <v>0</v>
      </c>
    </row>
    <row r="31" spans="1:17" ht="13.5" customHeight="1">
      <c r="A31" s="142" t="str">
        <f>'t1'!A31</f>
        <v>SECONDO CAPO SCELTO QUALIFICA SPECIALE</v>
      </c>
      <c r="B31" s="214" t="str">
        <f>'t1'!B31</f>
        <v>015959</v>
      </c>
      <c r="C31" s="333"/>
      <c r="D31" s="334"/>
      <c r="E31" s="333"/>
      <c r="F31" s="334"/>
      <c r="G31" s="333"/>
      <c r="H31" s="335"/>
      <c r="I31" s="517"/>
      <c r="J31" s="335"/>
      <c r="K31" s="517"/>
      <c r="L31" s="335"/>
      <c r="M31" s="336"/>
      <c r="N31" s="337"/>
      <c r="O31" s="459">
        <f t="shared" si="0"/>
        <v>0</v>
      </c>
      <c r="P31" s="460">
        <f t="shared" si="1"/>
        <v>0</v>
      </c>
      <c r="Q31" s="31">
        <f>'t1'!M31</f>
        <v>0</v>
      </c>
    </row>
    <row r="32" spans="1:17" ht="13.5" customHeight="1">
      <c r="A32" s="142" t="str">
        <f>'t1'!A32</f>
        <v>SECONDO CAPO SCELTO CON 4 ANNI NEL GRADO</v>
      </c>
      <c r="B32" s="214" t="str">
        <f>'t1'!B32</f>
        <v>013960</v>
      </c>
      <c r="C32" s="333"/>
      <c r="D32" s="334"/>
      <c r="E32" s="333"/>
      <c r="F32" s="334"/>
      <c r="G32" s="333"/>
      <c r="H32" s="335"/>
      <c r="I32" s="517"/>
      <c r="J32" s="335"/>
      <c r="K32" s="517"/>
      <c r="L32" s="335"/>
      <c r="M32" s="336"/>
      <c r="N32" s="337"/>
      <c r="O32" s="459">
        <f t="shared" si="0"/>
        <v>0</v>
      </c>
      <c r="P32" s="460">
        <f t="shared" si="1"/>
        <v>0</v>
      </c>
      <c r="Q32" s="31">
        <f>'t1'!M32</f>
        <v>0</v>
      </c>
    </row>
    <row r="33" spans="1:17" ht="13.5" customHeight="1">
      <c r="A33" s="142" t="str">
        <f>'t1'!A33</f>
        <v>SECONDO CAPO SCELTO</v>
      </c>
      <c r="B33" s="214" t="str">
        <f>'t1'!B33</f>
        <v>015350</v>
      </c>
      <c r="C33" s="333"/>
      <c r="D33" s="334"/>
      <c r="E33" s="333"/>
      <c r="F33" s="334"/>
      <c r="G33" s="333"/>
      <c r="H33" s="335"/>
      <c r="I33" s="517"/>
      <c r="J33" s="335"/>
      <c r="K33" s="517"/>
      <c r="L33" s="335"/>
      <c r="M33" s="336"/>
      <c r="N33" s="337"/>
      <c r="O33" s="459">
        <f t="shared" si="0"/>
        <v>0</v>
      </c>
      <c r="P33" s="460">
        <f t="shared" si="1"/>
        <v>0</v>
      </c>
      <c r="Q33" s="31">
        <f>'t1'!M33</f>
        <v>0</v>
      </c>
    </row>
    <row r="34" spans="1:17" ht="13.5" customHeight="1">
      <c r="A34" s="142" t="str">
        <f>'t1'!A34</f>
        <v>SECONDO CAPO</v>
      </c>
      <c r="B34" s="214" t="str">
        <f>'t1'!B34</f>
        <v>014349</v>
      </c>
      <c r="C34" s="333"/>
      <c r="D34" s="334"/>
      <c r="E34" s="333"/>
      <c r="F34" s="334"/>
      <c r="G34" s="333"/>
      <c r="H34" s="335"/>
      <c r="I34" s="517"/>
      <c r="J34" s="335"/>
      <c r="K34" s="517"/>
      <c r="L34" s="335"/>
      <c r="M34" s="336"/>
      <c r="N34" s="337"/>
      <c r="O34" s="459">
        <f t="shared" si="0"/>
        <v>0</v>
      </c>
      <c r="P34" s="460">
        <f t="shared" si="1"/>
        <v>0</v>
      </c>
      <c r="Q34" s="31">
        <f>'t1'!M34</f>
        <v>0</v>
      </c>
    </row>
    <row r="35" spans="1:17" ht="13.5" customHeight="1">
      <c r="A35" s="142" t="str">
        <f>'t1'!A35</f>
        <v>SERGENTE</v>
      </c>
      <c r="B35" s="214" t="str">
        <f>'t1'!B35</f>
        <v>014308</v>
      </c>
      <c r="C35" s="333"/>
      <c r="D35" s="334"/>
      <c r="E35" s="333"/>
      <c r="F35" s="334"/>
      <c r="G35" s="333"/>
      <c r="H35" s="335"/>
      <c r="I35" s="517"/>
      <c r="J35" s="335"/>
      <c r="K35" s="517"/>
      <c r="L35" s="335"/>
      <c r="M35" s="336"/>
      <c r="N35" s="337"/>
      <c r="O35" s="459">
        <f t="shared" si="0"/>
        <v>0</v>
      </c>
      <c r="P35" s="460">
        <f t="shared" si="1"/>
        <v>0</v>
      </c>
      <c r="Q35" s="31">
        <f>'t1'!M35</f>
        <v>0</v>
      </c>
    </row>
    <row r="36" spans="1:17" ht="13.5" customHeight="1">
      <c r="A36" s="142" t="str">
        <f>'t1'!A36</f>
        <v>SOTTOCAPO DI 1^ CLASSE SCELTO QUALIFICA SPECIALE</v>
      </c>
      <c r="B36" s="214" t="str">
        <f>'t1'!B36</f>
        <v>013961</v>
      </c>
      <c r="C36" s="333"/>
      <c r="D36" s="334"/>
      <c r="E36" s="333"/>
      <c r="F36" s="334"/>
      <c r="G36" s="333"/>
      <c r="H36" s="335"/>
      <c r="I36" s="517"/>
      <c r="J36" s="335"/>
      <c r="K36" s="517"/>
      <c r="L36" s="335"/>
      <c r="M36" s="336"/>
      <c r="N36" s="337"/>
      <c r="O36" s="459">
        <f t="shared" si="0"/>
        <v>0</v>
      </c>
      <c r="P36" s="460">
        <f t="shared" si="1"/>
        <v>0</v>
      </c>
      <c r="Q36" s="31">
        <f>'t1'!M36</f>
        <v>0</v>
      </c>
    </row>
    <row r="37" spans="1:17" ht="13.5" customHeight="1">
      <c r="A37" s="142" t="str">
        <f>'t1'!A37</f>
        <v>SOTTOCAPO DI 1^ CLASSE SCELTO CON 5 ANNI NEL GRADO</v>
      </c>
      <c r="B37" s="214" t="str">
        <f>'t1'!B37</f>
        <v>013962</v>
      </c>
      <c r="C37" s="333"/>
      <c r="D37" s="334"/>
      <c r="E37" s="333"/>
      <c r="F37" s="334"/>
      <c r="G37" s="333"/>
      <c r="H37" s="335"/>
      <c r="I37" s="517"/>
      <c r="J37" s="335"/>
      <c r="K37" s="517"/>
      <c r="L37" s="335"/>
      <c r="M37" s="336"/>
      <c r="N37" s="337"/>
      <c r="O37" s="459">
        <f t="shared" si="0"/>
        <v>0</v>
      </c>
      <c r="P37" s="460">
        <f t="shared" si="1"/>
        <v>0</v>
      </c>
      <c r="Q37" s="31">
        <f>'t1'!M37</f>
        <v>0</v>
      </c>
    </row>
    <row r="38" spans="1:17" ht="13.5" customHeight="1">
      <c r="A38" s="142" t="str">
        <f>'t1'!A38</f>
        <v>SOTTOCAPO DI I CLASSE SCELTO</v>
      </c>
      <c r="B38" s="214" t="str">
        <f>'t1'!B38</f>
        <v>013337</v>
      </c>
      <c r="C38" s="333"/>
      <c r="D38" s="334"/>
      <c r="E38" s="333"/>
      <c r="F38" s="334"/>
      <c r="G38" s="333"/>
      <c r="H38" s="335"/>
      <c r="I38" s="517"/>
      <c r="J38" s="335"/>
      <c r="K38" s="517"/>
      <c r="L38" s="335"/>
      <c r="M38" s="336"/>
      <c r="N38" s="337"/>
      <c r="O38" s="459">
        <f t="shared" si="0"/>
        <v>0</v>
      </c>
      <c r="P38" s="460">
        <f t="shared" si="1"/>
        <v>0</v>
      </c>
      <c r="Q38" s="31">
        <f>'t1'!M38</f>
        <v>0</v>
      </c>
    </row>
    <row r="39" spans="1:17" ht="13.5" customHeight="1">
      <c r="A39" s="142" t="str">
        <f>'t1'!A39</f>
        <v>SOTTOCAPO DI I CLASSE</v>
      </c>
      <c r="B39" s="214" t="str">
        <f>'t1'!B39</f>
        <v>013351</v>
      </c>
      <c r="C39" s="333"/>
      <c r="D39" s="334"/>
      <c r="E39" s="333"/>
      <c r="F39" s="334"/>
      <c r="G39" s="333"/>
      <c r="H39" s="335"/>
      <c r="I39" s="517"/>
      <c r="J39" s="335"/>
      <c r="K39" s="517"/>
      <c r="L39" s="335"/>
      <c r="M39" s="336"/>
      <c r="N39" s="337"/>
      <c r="O39" s="459">
        <f t="shared" si="0"/>
        <v>0</v>
      </c>
      <c r="P39" s="460">
        <f t="shared" si="1"/>
        <v>0</v>
      </c>
      <c r="Q39" s="31">
        <f>'t1'!M39</f>
        <v>0</v>
      </c>
    </row>
    <row r="40" spans="1:17" ht="13.5" customHeight="1">
      <c r="A40" s="142" t="str">
        <f>'t1'!A40</f>
        <v>SOTTOCAPO DI II CLASSE</v>
      </c>
      <c r="B40" s="214" t="str">
        <f>'t1'!B40</f>
        <v>013352</v>
      </c>
      <c r="C40" s="333"/>
      <c r="D40" s="334"/>
      <c r="E40" s="333"/>
      <c r="F40" s="334"/>
      <c r="G40" s="333"/>
      <c r="H40" s="335"/>
      <c r="I40" s="517"/>
      <c r="J40" s="335"/>
      <c r="K40" s="517"/>
      <c r="L40" s="335"/>
      <c r="M40" s="336"/>
      <c r="N40" s="337"/>
      <c r="O40" s="459">
        <f t="shared" si="0"/>
        <v>0</v>
      </c>
      <c r="P40" s="460">
        <f t="shared" si="1"/>
        <v>0</v>
      </c>
      <c r="Q40" s="31">
        <f>'t1'!M40</f>
        <v>0</v>
      </c>
    </row>
    <row r="41" spans="1:17" ht="13.5" customHeight="1">
      <c r="A41" s="142" t="str">
        <f>'t1'!A41</f>
        <v>SOTTOCAPO DI III CLASSE</v>
      </c>
      <c r="B41" s="214" t="str">
        <f>'t1'!B41</f>
        <v>013353</v>
      </c>
      <c r="C41" s="333"/>
      <c r="D41" s="334"/>
      <c r="E41" s="333"/>
      <c r="F41" s="334"/>
      <c r="G41" s="333"/>
      <c r="H41" s="335"/>
      <c r="I41" s="517"/>
      <c r="J41" s="335"/>
      <c r="K41" s="517"/>
      <c r="L41" s="335"/>
      <c r="M41" s="336"/>
      <c r="N41" s="337"/>
      <c r="O41" s="459">
        <f t="shared" si="0"/>
        <v>0</v>
      </c>
      <c r="P41" s="460">
        <f t="shared" si="1"/>
        <v>0</v>
      </c>
      <c r="Q41" s="31">
        <f>'t1'!M41</f>
        <v>0</v>
      </c>
    </row>
    <row r="42" spans="1:17" ht="13.5" customHeight="1">
      <c r="A42" s="142" t="str">
        <f>'t1'!A42</f>
        <v>SOTTOCAPO  III CLASSE (VFP4 FERMA BIENNALE)</v>
      </c>
      <c r="B42" s="214" t="str">
        <f>'t1'!B42</f>
        <v>013963</v>
      </c>
      <c r="C42" s="333"/>
      <c r="D42" s="334"/>
      <c r="E42" s="333"/>
      <c r="F42" s="334"/>
      <c r="G42" s="333"/>
      <c r="H42" s="335"/>
      <c r="I42" s="517"/>
      <c r="J42" s="335"/>
      <c r="K42" s="517"/>
      <c r="L42" s="335"/>
      <c r="M42" s="336"/>
      <c r="N42" s="337"/>
      <c r="O42" s="459">
        <f t="shared" si="0"/>
        <v>0</v>
      </c>
      <c r="P42" s="460">
        <f t="shared" si="1"/>
        <v>0</v>
      </c>
      <c r="Q42" s="31">
        <f>'t1'!M42</f>
        <v>0</v>
      </c>
    </row>
    <row r="43" spans="1:17" ht="13.5" customHeight="1">
      <c r="A43" s="142" t="str">
        <f>'t1'!A43</f>
        <v>VOLONTARI IN FERMA PREFISSATA QUADRIENNALE</v>
      </c>
      <c r="B43" s="214" t="str">
        <f>'t1'!B43</f>
        <v>000FP4</v>
      </c>
      <c r="C43" s="333"/>
      <c r="D43" s="334"/>
      <c r="E43" s="333"/>
      <c r="F43" s="334"/>
      <c r="G43" s="333"/>
      <c r="H43" s="335"/>
      <c r="I43" s="517"/>
      <c r="J43" s="335"/>
      <c r="K43" s="517"/>
      <c r="L43" s="335"/>
      <c r="M43" s="336"/>
      <c r="N43" s="337"/>
      <c r="O43" s="459">
        <f t="shared" si="0"/>
        <v>0</v>
      </c>
      <c r="P43" s="460">
        <f t="shared" si="1"/>
        <v>0</v>
      </c>
      <c r="Q43" s="31">
        <f>'t1'!M43</f>
        <v>0</v>
      </c>
    </row>
    <row r="44" spans="1:17" ht="13.5" customHeight="1">
      <c r="A44" s="142" t="str">
        <f>'t1'!A44</f>
        <v>VOLONTARI IN FERMA PREFISSATA DI 1 ANNO</v>
      </c>
      <c r="B44" s="214" t="str">
        <f>'t1'!B44</f>
        <v>000FP1</v>
      </c>
      <c r="C44" s="333"/>
      <c r="D44" s="334"/>
      <c r="E44" s="333"/>
      <c r="F44" s="334"/>
      <c r="G44" s="333"/>
      <c r="H44" s="335"/>
      <c r="I44" s="517"/>
      <c r="J44" s="335"/>
      <c r="K44" s="517"/>
      <c r="L44" s="335"/>
      <c r="M44" s="336"/>
      <c r="N44" s="337"/>
      <c r="O44" s="459">
        <f t="shared" si="0"/>
        <v>0</v>
      </c>
      <c r="P44" s="460">
        <f t="shared" si="1"/>
        <v>0</v>
      </c>
      <c r="Q44" s="31">
        <f>'t1'!M44</f>
        <v>0</v>
      </c>
    </row>
    <row r="45" spans="1:17" ht="13.5" customHeight="1">
      <c r="A45" s="142" t="str">
        <f>'t1'!A45</f>
        <v>VOLONTARI IN FERMA PREFISSATA DI 1 ANNO RAFFERMATI</v>
      </c>
      <c r="B45" s="214" t="str">
        <f>'t1'!B45</f>
        <v>000FR1</v>
      </c>
      <c r="C45" s="333"/>
      <c r="D45" s="334"/>
      <c r="E45" s="333"/>
      <c r="F45" s="334"/>
      <c r="G45" s="333"/>
      <c r="H45" s="335"/>
      <c r="I45" s="517"/>
      <c r="J45" s="335"/>
      <c r="K45" s="517"/>
      <c r="L45" s="335"/>
      <c r="M45" s="336"/>
      <c r="N45" s="337"/>
      <c r="O45" s="459">
        <f t="shared" si="0"/>
        <v>0</v>
      </c>
      <c r="P45" s="460">
        <f t="shared" si="1"/>
        <v>0</v>
      </c>
      <c r="Q45" s="31">
        <f>'t1'!M45</f>
        <v>0</v>
      </c>
    </row>
    <row r="46" spans="1:17" ht="13.5" customHeight="1">
      <c r="A46" s="142" t="str">
        <f>'t1'!A46</f>
        <v>U.F.P. SOTTOTENENTE DI VASCELLO</v>
      </c>
      <c r="B46" s="214" t="str">
        <f>'t1'!B46</f>
        <v>017832</v>
      </c>
      <c r="C46" s="333"/>
      <c r="D46" s="334"/>
      <c r="E46" s="333"/>
      <c r="F46" s="334"/>
      <c r="G46" s="333"/>
      <c r="H46" s="335"/>
      <c r="I46" s="517"/>
      <c r="J46" s="335"/>
      <c r="K46" s="517"/>
      <c r="L46" s="335"/>
      <c r="M46" s="336"/>
      <c r="N46" s="337"/>
      <c r="O46" s="459">
        <f t="shared" si="0"/>
        <v>0</v>
      </c>
      <c r="P46" s="460">
        <f t="shared" si="1"/>
        <v>0</v>
      </c>
      <c r="Q46" s="31">
        <f>'t1'!M46</f>
        <v>0</v>
      </c>
    </row>
    <row r="47" spans="1:17" ht="13.5" customHeight="1">
      <c r="A47" s="142" t="str">
        <f>'t1'!A47</f>
        <v>U.F.P.  GUARDIAMARINA</v>
      </c>
      <c r="B47" s="214" t="str">
        <f>'t1'!B47</f>
        <v>014833</v>
      </c>
      <c r="C47" s="333"/>
      <c r="D47" s="334"/>
      <c r="E47" s="333"/>
      <c r="F47" s="334"/>
      <c r="G47" s="333"/>
      <c r="H47" s="335"/>
      <c r="I47" s="517"/>
      <c r="J47" s="335"/>
      <c r="K47" s="517"/>
      <c r="L47" s="335"/>
      <c r="M47" s="336"/>
      <c r="N47" s="337"/>
      <c r="O47" s="459">
        <f t="shared" si="0"/>
        <v>0</v>
      </c>
      <c r="P47" s="460">
        <f t="shared" si="1"/>
        <v>0</v>
      </c>
      <c r="Q47" s="31">
        <f>'t1'!M47</f>
        <v>0</v>
      </c>
    </row>
    <row r="48" spans="1:17" ht="13.5" customHeight="1">
      <c r="A48" s="142" t="str">
        <f>'t1'!A48</f>
        <v>ALLIEVI</v>
      </c>
      <c r="B48" s="214" t="str">
        <f>'t1'!B48</f>
        <v>000180</v>
      </c>
      <c r="C48" s="333"/>
      <c r="D48" s="334"/>
      <c r="E48" s="333"/>
      <c r="F48" s="334"/>
      <c r="G48" s="333"/>
      <c r="H48" s="335"/>
      <c r="I48" s="517"/>
      <c r="J48" s="335"/>
      <c r="K48" s="517"/>
      <c r="L48" s="335"/>
      <c r="M48" s="336"/>
      <c r="N48" s="337"/>
      <c r="O48" s="459">
        <f>SUM(C48,E48,G48,I48,K48,M48)</f>
        <v>0</v>
      </c>
      <c r="P48" s="460">
        <f>SUM(D48,F48,H48,J48,L48,N48)</f>
        <v>0</v>
      </c>
      <c r="Q48" s="31">
        <f>'t1'!M48</f>
        <v>0</v>
      </c>
    </row>
    <row r="49" spans="1:17" ht="13.5" customHeight="1" thickBot="1">
      <c r="A49" s="142" t="str">
        <f>'t1'!A49</f>
        <v>ALLIEVI SCUOLE MILITARI</v>
      </c>
      <c r="B49" s="214" t="str">
        <f>'t1'!B49</f>
        <v>000SCM</v>
      </c>
      <c r="C49" s="333"/>
      <c r="D49" s="334"/>
      <c r="E49" s="333"/>
      <c r="F49" s="334"/>
      <c r="G49" s="333"/>
      <c r="H49" s="335"/>
      <c r="I49" s="517"/>
      <c r="J49" s="335"/>
      <c r="K49" s="517"/>
      <c r="L49" s="335"/>
      <c r="M49" s="336"/>
      <c r="N49" s="337"/>
      <c r="O49" s="459">
        <f>SUM(C49,E49,G49,I49,K49,M49)</f>
        <v>0</v>
      </c>
      <c r="P49" s="460">
        <f>SUM(D49,F49,H49,J49,L49,N49)</f>
        <v>0</v>
      </c>
      <c r="Q49" s="31">
        <f>'t1'!M49</f>
        <v>0</v>
      </c>
    </row>
    <row r="50" spans="1:17" ht="12" customHeight="1" thickBot="1" thickTop="1">
      <c r="A50" s="39" t="s">
        <v>59</v>
      </c>
      <c r="B50" s="40"/>
      <c r="C50" s="461">
        <f aca="true" t="shared" si="2" ref="C50:P50">SUM(C6:C49)</f>
        <v>0</v>
      </c>
      <c r="D50" s="462">
        <f t="shared" si="2"/>
        <v>0</v>
      </c>
      <c r="E50" s="461">
        <f t="shared" si="2"/>
        <v>0</v>
      </c>
      <c r="F50" s="462">
        <f t="shared" si="2"/>
        <v>0</v>
      </c>
      <c r="G50" s="461">
        <f t="shared" si="2"/>
        <v>0</v>
      </c>
      <c r="H50" s="462">
        <f t="shared" si="2"/>
        <v>0</v>
      </c>
      <c r="I50" s="518">
        <f t="shared" si="2"/>
        <v>0</v>
      </c>
      <c r="J50" s="462">
        <f t="shared" si="2"/>
        <v>0</v>
      </c>
      <c r="K50" s="518">
        <f t="shared" si="2"/>
        <v>0</v>
      </c>
      <c r="L50" s="462">
        <f t="shared" si="2"/>
        <v>0</v>
      </c>
      <c r="M50" s="519">
        <f t="shared" si="2"/>
        <v>0</v>
      </c>
      <c r="N50" s="462">
        <f t="shared" si="2"/>
        <v>0</v>
      </c>
      <c r="O50" s="461">
        <f t="shared" si="2"/>
        <v>0</v>
      </c>
      <c r="P50" s="462">
        <f t="shared" si="2"/>
        <v>0</v>
      </c>
      <c r="Q50" s="31">
        <f>'t1'!M50</f>
        <v>0</v>
      </c>
    </row>
    <row r="51" spans="1:20" ht="18" customHeight="1">
      <c r="A51" s="21"/>
      <c r="B51" s="7"/>
      <c r="C51" s="5"/>
      <c r="D51" s="5"/>
      <c r="E51" s="5"/>
      <c r="F51" s="5"/>
      <c r="G51" s="5"/>
      <c r="H51" s="5"/>
      <c r="I51" s="5"/>
      <c r="J51" s="5"/>
      <c r="K51" s="5"/>
      <c r="L51" s="5"/>
      <c r="M51" s="5"/>
      <c r="N51" s="5"/>
      <c r="O51" s="76"/>
      <c r="P51" s="41"/>
      <c r="Q51" s="31" t="e">
        <f>'t1'!#REF!</f>
        <v>#REF!</v>
      </c>
      <c r="R51" s="41"/>
      <c r="S51" s="41"/>
      <c r="T51" s="41"/>
    </row>
    <row r="52" spans="1:2" s="5" customFormat="1" ht="9.75">
      <c r="A52" s="21"/>
      <c r="B52" s="7"/>
    </row>
  </sheetData>
  <sheetProtection password="EA98" sheet="1" formatColumns="0" selectLockedCells="1"/>
  <mergeCells count="6">
    <mergeCell ref="M3:P3"/>
    <mergeCell ref="A1:N1"/>
    <mergeCell ref="G4:H4"/>
    <mergeCell ref="I4:J4"/>
    <mergeCell ref="M4:N4"/>
    <mergeCell ref="K4:L4"/>
  </mergeCells>
  <conditionalFormatting sqref="A6:P49">
    <cfRule type="expression" priority="1" dxfId="6"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ANTONELLI Gianluca</cp:lastModifiedBy>
  <cp:lastPrinted>2012-05-02T17:05:27Z</cp:lastPrinted>
  <dcterms:created xsi:type="dcterms:W3CDTF">1998-10-29T14:18:41Z</dcterms:created>
  <dcterms:modified xsi:type="dcterms:W3CDTF">2019-07-11T10:00:28Z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