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516" windowWidth="15420" windowHeight="3192"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nm.Print_Area" localSheetId="21">'Incongruenze 1 e 11'!$A$1:$E$21</definedName>
    <definedName name="_xlnm.Print_Area" localSheetId="23">'Incongruenze 3, 12 e 13'!$A$1:$D$14</definedName>
    <definedName name="_xlnm.Print_Area" localSheetId="0">'SI_1'!$A$1:$H$185</definedName>
    <definedName name="_xlnm.Print_Area" localSheetId="17">'Squadratura 1'!$A$1:$J$22</definedName>
    <definedName name="_xlnm.Print_Area" localSheetId="18">'Squadratura 2'!$A$1:$L$23</definedName>
    <definedName name="_xlnm.Print_Area" localSheetId="19">'Squadratura 3'!$A$1:$AB$24</definedName>
    <definedName name="_xlnm.Print_Area" localSheetId="20">'Squadratura 4'!$A$1:$I$22</definedName>
    <definedName name="_xlnm.Print_Area" localSheetId="1">'t1'!$A$1:$AJ$24</definedName>
    <definedName name="_xlnm.Print_Area" localSheetId="9">'t10'!$A$1:$AV$24</definedName>
    <definedName name="_xlnm.Print_Area" localSheetId="10">'t11'!$A$1:$BA$24</definedName>
    <definedName name="_xlnm.Print_Area" localSheetId="11">'t12'!$A$1:$AI$25</definedName>
    <definedName name="_xlnm.Print_Area" localSheetId="12">'t13'!$A$1:$AV$24</definedName>
    <definedName name="_xlnm.Print_Area" localSheetId="13">'t14'!$A$1:$D$34</definedName>
    <definedName name="_xlnm.Print_Area" localSheetId="2">'t3'!$A$1:$R$25</definedName>
    <definedName name="_xlnm.Print_Area" localSheetId="3">'t4'!$A$1:$S$24</definedName>
    <definedName name="_xlnm.Print_Area" localSheetId="4">'t5'!$A$1:$T$26</definedName>
    <definedName name="_xlnm.Print_Area" localSheetId="6">'t7'!$A$1:$X$24</definedName>
    <definedName name="_xlnm.Print_Area" localSheetId="7">'t8'!$A$1:$AB$25</definedName>
    <definedName name="_xlnm.Print_Area" localSheetId="8">'t9'!$A$1:$P$24</definedName>
    <definedName name="_xlnm.Print_Area" localSheetId="16">'Valori Medi'!$A$1:$T$24</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<sst xmlns="http://schemas.openxmlformats.org/spreadsheetml/2006/main" count="1206" uniqueCount="581">
  <si>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</si>
  <si>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</si>
  <si>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</si>
  <si>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</si>
  <si>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</si>
  <si>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</si>
  <si>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</si>
  <si>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</si>
  <si>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</si>
  <si>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</si>
  <si>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</si>
  <si>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</si>
  <si>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</si>
  <si>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</si>
  <si>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</si>
  <si>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</si>
  <si>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</si>
  <si>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</si>
  <si>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</si>
  <si>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</si>
  <si>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</si>
  <si>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</si>
  <si>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</si>
  <si>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</si>
  <si>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</si>
  <si>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</si>
  <si>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</si>
  <si>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</si>
  <si>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</si>
  <si>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</si>
  <si>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</si>
  <si>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</si>
  <si>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</si>
  <si>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</si>
  <si>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</si>
  <si>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</si>
  <si>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</si>
  <si>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</si>
  <si>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</si>
  <si>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</si>
  <si>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</si>
  <si>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</si>
  <si>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</si>
  <si>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</si>
  <si>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</si>
  <si>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</si>
  <si>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</si>
  <si>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</si>
  <si>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</si>
  <si>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</si>
  <si>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</si>
  <si>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</si>
  <si>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</si>
  <si>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</si>
  <si>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</si>
  <si>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</si>
  <si>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</si>
  <si>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</si>
  <si>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</si>
  <si>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</si>
  <si>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</si>
  <si>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</si>
  <si>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</si>
  <si>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</si>
  <si>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</si>
  <si>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</si>
  <si>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</si>
  <si>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</si>
  <si>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</si>
  <si>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</si>
  <si>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</si>
  <si>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</si>
  <si>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</si>
  <si>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</si>
  <si>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</si>
  <si>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</si>
  <si>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</si>
  <si>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</si>
  <si>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</si>
  <si>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</si>
  <si>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</si>
  <si>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</si>
  <si>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</si>
  <si>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</si>
  <si>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</si>
  <si>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</si>
  <si>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</si>
  <si>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</si>
  <si>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</si>
  <si>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</si>
  <si>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</si>
  <si>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</si>
  <si>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</si>
  <si>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</si>
  <si>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</si>
  <si>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</si>
  <si>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</si>
  <si>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</si>
  <si>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</si>
  <si>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</si>
  <si>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</si>
  <si>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</si>
  <si>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</si>
  <si>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</si>
  <si>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</si>
  <si>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</si>
  <si>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</si>
  <si>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</si>
  <si>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</si>
  <si>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</si>
  <si>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</si>
  <si>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</si>
  <si>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</si>
  <si>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</si>
  <si>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</si>
  <si>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</si>
  <si>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</si>
  <si>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</si>
  <si>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</si>
  <si>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</si>
  <si>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</si>
  <si>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</si>
  <si>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</si>
  <si>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</si>
  <si>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</si>
  <si>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</si>
  <si>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</si>
  <si>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</si>
  <si>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</si>
  <si>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</si>
  <si>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</si>
  <si>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</si>
  <si>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</si>
  <si>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</si>
  <si>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</si>
  <si>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</si>
  <si>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</si>
  <si>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</si>
  <si>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</si>
  <si>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</si>
  <si>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</si>
  <si>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</si>
  <si>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</si>
  <si>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</si>
  <si>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</si>
  <si>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</si>
  <si>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</si>
  <si>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</si>
  <si>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</si>
  <si>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</si>
  <si>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</si>
  <si>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</si>
  <si>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</si>
  <si>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</si>
  <si>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</si>
  <si>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</si>
  <si>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</si>
  <si>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</si>
  <si>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</si>
  <si>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</si>
  <si>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</si>
  <si>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</si>
  <si>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</si>
  <si>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</si>
  <si>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</si>
  <si>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</si>
  <si>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</si>
  <si>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</si>
  <si>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</si>
  <si>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</si>
  <si>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</si>
  <si>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</si>
  <si>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</si>
  <si>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</si>
  <si>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</si>
  <si>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</si>
  <si>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</si>
  <si>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</si>
  <si>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</si>
  <si>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</si>
  <si>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</si>
  <si>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</si>
  <si>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</si>
  <si>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</si>
  <si>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</si>
  <si>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</si>
  <si>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</si>
  <si>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</si>
  <si>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</si>
  <si>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</si>
  <si>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</si>
  <si>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</si>
  <si>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</si>
  <si>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</si>
  <si>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</si>
  <si>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</si>
  <si>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</si>
  <si>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</si>
  <si>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</si>
  <si>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</si>
  <si>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</si>
  <si>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</si>
  <si>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</si>
  <si>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</si>
  <si>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</si>
  <si>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</si>
  <si>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</si>
  <si>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</si>
  <si>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</si>
  <si>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</si>
  <si>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</si>
  <si>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</si>
  <si>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</si>
  <si>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</si>
  <si>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</si>
  <si>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</si>
  <si>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</si>
  <si>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</si>
  <si>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</si>
  <si>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</si>
  <si>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</si>
  <si>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</si>
  <si>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</si>
  <si>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</si>
  <si>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</si>
  <si>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</si>
  <si>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</si>
  <si>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</si>
  <si>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</si>
  <si>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</si>
  <si>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</si>
  <si>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</si>
  <si>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</si>
  <si>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</si>
  <si>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</si>
  <si>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</si>
  <si>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</si>
  <si>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</si>
  <si>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</si>
  <si>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</si>
  <si>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</si>
  <si>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</si>
  <si>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</si>
  <si>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</si>
  <si>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</si>
  <si>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</si>
  <si>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</si>
  <si>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</si>
  <si>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</si>
  <si>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</si>
  <si>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</si>
  <si>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</si>
  <si>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</si>
  <si>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</si>
  <si>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</si>
  <si>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</si>
  <si>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</si>
  <si>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</si>
  <si>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</si>
  <si>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</si>
  <si>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</si>
  <si>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</si>
  <si>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</si>
  <si>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</si>
  <si>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</si>
  <si>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</si>
  <si>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</si>
  <si>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</si>
  <si>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</si>
  <si>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</si>
  <si>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</si>
  <si>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</si>
  <si>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</si>
  <si>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</si>
  <si>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</si>
  <si>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</si>
  <si>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</si>
  <si>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</si>
  <si>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</si>
  <si>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</si>
  <si>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</si>
  <si>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</si>
  <si>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</si>
  <si>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</si>
  <si>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</si>
  <si>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</si>
  <si>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</si>
  <si>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</si>
  <si>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</si>
  <si>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</si>
  <si>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</si>
  <si>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</si>
  <si>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</si>
  <si>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</si>
  <si>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</si>
  <si>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</si>
  <si>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</si>
  <si>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</si>
  <si>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</si>
  <si>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</si>
  <si>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</si>
  <si>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</si>
  <si>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</si>
  <si>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</si>
  <si>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</si>
  <si>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</si>
  <si>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</si>
  <si>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</si>
  <si>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</si>
  <si>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</si>
  <si>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</si>
  <si>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</si>
  <si>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</si>
  <si>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</si>
  <si>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</si>
  <si>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</si>
  <si>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</si>
  <si>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</si>
  <si>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</si>
  <si>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</si>
  <si>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</si>
  <si>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</si>
  <si>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</si>
  <si>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</si>
  <si>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</si>
  <si>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</si>
  <si>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</si>
  <si>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</si>
  <si>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</si>
  <si>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</si>
  <si>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</si>
  <si>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</si>
  <si>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</si>
  <si>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</si>
  <si>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</si>
  <si>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</si>
  <si>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</si>
  <si>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</si>
  <si>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</si>
  <si>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</si>
  <si>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</si>
  <si>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</si>
  <si>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</si>
  <si>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</si>
  <si>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</si>
  <si>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</si>
  <si>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</si>
  <si>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</si>
  <si>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</si>
  <si>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</si>
  <si>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</si>
  <si>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</si>
  <si>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</si>
  <si>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</si>
  <si>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</si>
  <si>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</si>
  <si>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</si>
  <si>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</si>
  <si>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</si>
  <si>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</si>
  <si>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</si>
  <si>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</si>
  <si>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</si>
  <si>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</si>
  <si>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</si>
  <si>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</si>
  <si>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</si>
  <si>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</si>
  <si>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</si>
  <si>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</si>
  <si>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</si>
  <si>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</si>
  <si>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</si>
  <si>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</si>
  <si>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</si>
  <si>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</si>
  <si>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</si>
  <si>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</si>
  <si>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</si>
  <si>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</si>
  <si>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</si>
  <si>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</si>
  <si>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</si>
  <si>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</si>
  <si>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</si>
  <si>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</si>
  <si>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</si>
  <si>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</si>
  <si>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</si>
  <si>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</si>
  <si>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</si>
  <si>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</si>
  <si>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Unità annue 
(SI_1)</t>
  </si>
  <si>
    <t>IND. DI VACANZA CONTRATTUALE</t>
  </si>
  <si>
    <t>IND. OPERATIVE FONDAMENTALI</t>
  </si>
  <si>
    <t>IND. PERSONALE ALL'ESTERO (L.642/61 E L.1114/62)</t>
  </si>
  <si>
    <t>INDENNITA' DI POSIZIONE E PEREQUATIVA</t>
  </si>
  <si>
    <t>I422</t>
  </si>
  <si>
    <t>I516</t>
  </si>
  <si>
    <t>I519</t>
  </si>
  <si>
    <t>I837</t>
  </si>
  <si>
    <t>ASSEGNI UNA TANTUM EX DPCM 27.10.2011</t>
  </si>
  <si>
    <t>INDENNITA' FESTIVA</t>
  </si>
  <si>
    <t>TRATTAM. ACCESS. ALL'ESTERO</t>
  </si>
  <si>
    <t>FONDO EFFICIENZA SERVIZI ISTITUZIONALI</t>
  </si>
  <si>
    <t>S290</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</si>
  <si>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</si>
  <si>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</si>
  <si>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</si>
  <si>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</si>
  <si>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</si>
  <si>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</si>
  <si>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ORDINARIO MILITARE</t>
  </si>
  <si>
    <t>0D0359</t>
  </si>
  <si>
    <t>VICARIO GENERALE</t>
  </si>
  <si>
    <t>0D0292</t>
  </si>
  <si>
    <t>ISPETTORE</t>
  </si>
  <si>
    <t>0D0191</t>
  </si>
  <si>
    <t>III CAPPELLANO CAPO + 23 ANNI</t>
  </si>
  <si>
    <t>0D0545</t>
  </si>
  <si>
    <t>III CAPPELLANO CAPO</t>
  </si>
  <si>
    <t>0D0357</t>
  </si>
  <si>
    <t>II CAPPELLANO CAPO + 23 ANNI</t>
  </si>
  <si>
    <t>0D0546</t>
  </si>
  <si>
    <t>II CAPPELLANO CAPO +13 ANNI</t>
  </si>
  <si>
    <t>0D0547</t>
  </si>
  <si>
    <t>I CAPPELLANO CAPO + 23 ANNI</t>
  </si>
  <si>
    <t>0D0548</t>
  </si>
  <si>
    <t>I CAPPELLANO CAPO + 13 ANNI</t>
  </si>
  <si>
    <t>0D0549</t>
  </si>
  <si>
    <t>II CAPPELLANO CAPO</t>
  </si>
  <si>
    <t>019355</t>
  </si>
  <si>
    <t>019287</t>
  </si>
  <si>
    <t>CAPPELLANO CAPO</t>
  </si>
  <si>
    <t>018284</t>
  </si>
  <si>
    <t>018281</t>
  </si>
  <si>
    <t>CM09</t>
  </si>
  <si>
    <t>I513</t>
  </si>
  <si>
    <t>I514</t>
  </si>
  <si>
    <t>S219</t>
  </si>
  <si>
    <t>S305</t>
  </si>
  <si>
    <t>S308</t>
  </si>
  <si>
    <t>S625</t>
  </si>
  <si>
    <t>ASSEGNO FUNZIONALE</t>
  </si>
  <si>
    <t>IND. PENSIONABILE</t>
  </si>
  <si>
    <t>COMPENSI SERVIZI ESTERNI</t>
  </si>
  <si>
    <t>INDENNITA' DI ORDINE PUBBLICO E SICUREZZA PUBBLICA</t>
  </si>
  <si>
    <t>INDENNITA' NOTTURNA</t>
  </si>
  <si>
    <t>FESTIVITA' PARTICOLARI</t>
  </si>
  <si>
    <t>INDENNITA' ART.42, COMMA 5-TER, D.LGS. 151/2001</t>
  </si>
  <si>
    <t>COMPETENZE PERSONALE COMANDATO /DISTACCATO PRESSO L'AMM.NE</t>
  </si>
  <si>
    <t>I424</t>
  </si>
  <si>
    <t>S761</t>
  </si>
  <si>
    <t>TOTALE del personale da distribuire</t>
  </si>
  <si>
    <t xml:space="preserve">Compresenza </t>
  </si>
  <si>
    <t>Assenze dichiarate</t>
  </si>
  <si>
    <t>Unità annue
dichiarate in SI_1</t>
  </si>
  <si>
    <t>Domande SI_1</t>
  </si>
  <si>
    <t>Controllo</t>
  </si>
  <si>
    <t>Totale presenti al
31-12 dichiarati in T1</t>
  </si>
  <si>
    <t>REFERENTE DA CONTATTARE</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</si>
  <si>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</si>
  <si>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</si>
  <si>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</si>
  <si>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</si>
  <si>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</si>
  <si>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</si>
  <si>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</si>
  <si>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</si>
  <si>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</si>
  <si>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</si>
  <si>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</si>
  <si>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</si>
  <si>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</si>
  <si>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</si>
  <si>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</si>
  <si>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</si>
  <si>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</si>
  <si>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</si>
  <si>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</si>
  <si>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</si>
  <si>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</si>
  <si>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</si>
  <si>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</si>
  <si>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</si>
  <si>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</si>
  <si>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</si>
  <si>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</si>
  <si>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</si>
  <si>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</si>
  <si>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</si>
  <si>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</si>
  <si>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Personale assunto con procedure Art. 4, c.6,  L. 125/13</t>
  </si>
  <si>
    <t>A35</t>
  </si>
  <si>
    <t>A40</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</si>
  <si>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</si>
  <si>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</si>
  <si>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</si>
  <si>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</si>
  <si>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</si>
  <si>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</si>
  <si>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</si>
  <si>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</si>
  <si>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</si>
  <si>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</si>
  <si>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</si>
  <si>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</si>
  <si>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</si>
  <si>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</si>
  <si>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</si>
  <si>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</si>
  <si>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</si>
  <si>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</si>
  <si>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</si>
  <si>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</si>
  <si>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</si>
  <si>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</si>
  <si>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</si>
  <si>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</si>
  <si>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</si>
  <si>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</si>
  <si>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</si>
  <si>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</si>
  <si>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</si>
  <si>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</si>
  <si>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</si>
  <si>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</si>
  <si>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</si>
  <si>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</si>
  <si>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</si>
  <si>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</si>
  <si>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</si>
  <si>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</si>
  <si>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</si>
  <si>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</si>
  <si>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</si>
  <si>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</si>
  <si>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</si>
  <si>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</si>
  <si>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</si>
  <si>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</si>
  <si>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</si>
  <si>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</si>
  <si>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</si>
  <si>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</si>
  <si>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</si>
  <si>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</si>
  <si>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</si>
  <si>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</si>
  <si>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</si>
  <si>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</si>
  <si>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</si>
  <si>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</si>
  <si>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</si>
  <si>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</si>
  <si>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</si>
  <si>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</si>
  <si>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</si>
  <si>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</si>
  <si>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IND. PROVENIENTI DA PROVVEDIMENTI SPECIFICI</t>
  </si>
  <si>
    <t>I517</t>
  </si>
  <si>
    <t>ESONERI</t>
  </si>
  <si>
    <t>PERSONALE IN ASPETTATIVA</t>
  </si>
  <si>
    <t>R.I.A.</t>
  </si>
  <si>
    <t>PROGRESSIONE PER CLASSI E SCATTI/FASCE RETRIBUTIVE</t>
  </si>
  <si>
    <t>A031</t>
  </si>
  <si>
    <t>A032</t>
  </si>
  <si>
    <t xml:space="preserve">STIPENDIO 
più I.I.S </t>
  </si>
  <si>
    <t>Esoneri (OUT)
(Tab 3)</t>
  </si>
  <si>
    <t>Personale in aspettativa (OUT)
(Tab 3)</t>
  </si>
  <si>
    <t>A41</t>
  </si>
  <si>
    <t>Personale assunto con procedure art. 20 D.Lgs.75/2017</t>
  </si>
  <si>
    <t>Indicare il numero di unità di personale dichiarato inidoneo al servizio</t>
  </si>
  <si>
    <t>II  CAPPELLANO  CAPO  +  18 (TEN.COL.)</t>
  </si>
  <si>
    <t>0D0969</t>
  </si>
  <si>
    <t>I  CAPPELLANO  CAPO  CON 3 ANNI NEL GRADO (MAGG.)</t>
  </si>
  <si>
    <t>019970</t>
  </si>
  <si>
    <t>I CAPPELLANO CAPO</t>
  </si>
  <si>
    <t>CAPPELLANO  CAPO + 10  (CAP.)</t>
  </si>
  <si>
    <t>018971</t>
  </si>
  <si>
    <t>CAPPELLANO ADDETTO</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</si>
</sst>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sz val="2.25"/>
      <color indexed="8"/>
      <name val="Arial"/>
      <family val="0"/>
    </font>
    <font>
      <b/>
      <sz val="8"/>
      <color indexed="8"/>
      <name val="Arial"/>
      <family val="0"/>
    </font>
    <font>
      <sz val="2.75"/>
      <color indexed="8"/>
      <name val="Arial"/>
      <family val="0"/>
    </font>
    <font>
      <b/>
      <sz val="8.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10"/>
      <color indexed="10"/>
      <name val="Helv"/>
      <family val="0"/>
    </font>
    <font>
      <b/>
      <sz val="18"/>
      <color indexed="10"/>
      <name val="Times New Roman"/>
      <family val="1"/>
    </font>
    <font>
      <sz val="8"/>
      <color indexed="10"/>
      <name val="Helv"/>
      <family val="0"/>
    </font>
    <font>
      <sz val="8"/>
      <name val="Tahoma"/>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bgColor indexed="64"/>
      </patternFill>
    </fill>
  </fills>
  <borders count="1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197"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3"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2" fontId="4" fillId="0" borderId="0" applyFont="0" applyFill="0" applyBorder="0" applyAlignment="0" applyProtection="0"/>
    <xf numFmtId="194" fontId="47" fillId="0" borderId="0" applyFont="0" applyFill="0" applyBorder="0" applyAlignment="0" applyProtection="0"/>
    <xf numFmtId="172" fontId="4" fillId="0" borderId="0" applyFont="0" applyFill="0" applyBorder="0" applyAlignment="0" applyProtection="0"/>
  </cellStyleXfs>
  <cellXfs count="1084">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5" xfId="0" applyFont="1" applyFill="1" applyBorder="1" applyAlignment="1">
      <alignment horizontal="center"/>
    </xf>
    <xf numFmtId="0" fontId="6" fillId="0" borderId="0" xfId="0" applyFont="1" applyAlignment="1">
      <alignment vertical="center"/>
    </xf>
    <xf numFmtId="0" fontId="6" fillId="0" borderId="36"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justify"/>
      <protection/>
    </xf>
    <xf numFmtId="0" fontId="22" fillId="0" borderId="0" xfId="0" applyFont="1" applyAlignment="1">
      <alignment/>
    </xf>
    <xf numFmtId="0" fontId="6" fillId="0" borderId="39" xfId="0" applyFont="1" applyFill="1" applyBorder="1" applyAlignment="1" applyProtection="1">
      <alignment horizontal="justify"/>
      <protection/>
    </xf>
    <xf numFmtId="0" fontId="0" fillId="0" borderId="0" xfId="0" applyFont="1" applyAlignment="1">
      <alignment/>
    </xf>
    <xf numFmtId="0" fontId="6" fillId="0" borderId="38" xfId="0" applyFont="1" applyFill="1" applyBorder="1" applyAlignment="1" applyProtection="1">
      <alignment horizontal="left"/>
      <protection/>
    </xf>
    <xf numFmtId="0" fontId="6" fillId="0" borderId="38" xfId="0" applyFont="1" applyFill="1" applyBorder="1" applyAlignment="1" applyProtection="1">
      <alignment horizontal="justify" wrapText="1"/>
      <protection/>
    </xf>
    <xf numFmtId="0" fontId="6" fillId="0" borderId="38" xfId="0" applyFont="1" applyFill="1" applyBorder="1" applyAlignment="1" applyProtection="1">
      <alignment wrapText="1"/>
      <protection/>
    </xf>
    <xf numFmtId="0" fontId="9" fillId="0" borderId="40"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1" xfId="0" applyFont="1" applyFill="1" applyBorder="1" applyAlignment="1" applyProtection="1">
      <alignment horizontal="centerContinuous" vertical="center" wrapText="1"/>
      <protection/>
    </xf>
    <xf numFmtId="0" fontId="9" fillId="0" borderId="42"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9" fillId="0" borderId="43" xfId="0" applyFont="1" applyFill="1" applyBorder="1" applyAlignment="1">
      <alignment horizontal="centerContinuous" vertical="center" wrapText="1"/>
    </xf>
    <xf numFmtId="0" fontId="9" fillId="0" borderId="44" xfId="0" applyFont="1" applyFill="1" applyBorder="1" applyAlignment="1" applyProtection="1">
      <alignment horizontal="centerContinuous" vertical="center" wrapText="1"/>
      <protection/>
    </xf>
    <xf numFmtId="0" fontId="6" fillId="0" borderId="35" xfId="0" applyFont="1" applyFill="1" applyBorder="1" applyAlignment="1" applyProtection="1">
      <alignment horizontal="left"/>
      <protection/>
    </xf>
    <xf numFmtId="0" fontId="9" fillId="0" borderId="43" xfId="65" applyFont="1" applyFill="1" applyBorder="1" applyAlignment="1">
      <alignment horizontal="centerContinuous" vertical="center"/>
      <protection/>
    </xf>
    <xf numFmtId="0" fontId="6" fillId="0" borderId="39" xfId="0" applyFont="1" applyFill="1" applyBorder="1" applyAlignment="1" applyProtection="1">
      <alignment horizontal="justify" wrapText="1"/>
      <protection/>
    </xf>
    <xf numFmtId="0" fontId="9" fillId="24" borderId="45"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6" xfId="63" applyFont="1" applyFill="1" applyBorder="1" applyAlignment="1" applyProtection="1">
      <alignment horizontal="centerContinuous" vertical="center" wrapText="1"/>
      <protection/>
    </xf>
    <xf numFmtId="0" fontId="20" fillId="24" borderId="43" xfId="63" applyFont="1" applyFill="1" applyBorder="1" applyAlignment="1">
      <alignment horizontal="centerContinuous" vertical="center"/>
      <protection/>
    </xf>
    <xf numFmtId="0" fontId="20" fillId="24" borderId="43"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47"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47"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39"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5" xfId="0" applyFont="1" applyBorder="1" applyAlignment="1">
      <alignment horizontal="center"/>
    </xf>
    <xf numFmtId="0" fontId="9" fillId="0" borderId="35" xfId="0" applyFont="1" applyBorder="1" applyAlignment="1">
      <alignment horizontal="center"/>
    </xf>
    <xf numFmtId="0" fontId="9" fillId="0" borderId="35" xfId="0" applyFont="1" applyBorder="1" applyAlignment="1">
      <alignment horizontal="center" wrapText="1"/>
    </xf>
    <xf numFmtId="0" fontId="6" fillId="0" borderId="35" xfId="0" applyFont="1" applyBorder="1" applyAlignment="1">
      <alignment/>
    </xf>
    <xf numFmtId="0" fontId="14"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wrapText="1"/>
      <protection/>
    </xf>
    <xf numFmtId="0" fontId="9" fillId="0" borderId="35" xfId="0" applyFont="1" applyBorder="1" applyAlignment="1">
      <alignment horizontal="center" vertical="center" wrapText="1"/>
    </xf>
    <xf numFmtId="0" fontId="14" fillId="0" borderId="51" xfId="0" applyFont="1" applyBorder="1" applyAlignment="1">
      <alignment horizontal="center" wrapText="1"/>
    </xf>
    <xf numFmtId="0" fontId="15" fillId="0" borderId="35"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5" xfId="0" applyFont="1" applyBorder="1" applyAlignment="1">
      <alignment horizontal="center" wrapText="1"/>
    </xf>
    <xf numFmtId="0" fontId="14" fillId="0" borderId="35" xfId="0" applyFont="1" applyBorder="1" applyAlignment="1">
      <alignment horizontal="center"/>
    </xf>
    <xf numFmtId="0" fontId="14" fillId="0" borderId="35" xfId="0" applyFont="1" applyBorder="1" applyAlignment="1">
      <alignment horizontal="center" wrapText="1"/>
    </xf>
    <xf numFmtId="0" fontId="6" fillId="0" borderId="59" xfId="0" applyFont="1" applyFill="1" applyBorder="1" applyAlignment="1">
      <alignment horizontal="center"/>
    </xf>
    <xf numFmtId="0" fontId="15" fillId="0" borderId="35" xfId="0" applyFont="1" applyBorder="1" applyAlignment="1">
      <alignment/>
    </xf>
    <xf numFmtId="0" fontId="15" fillId="0" borderId="0" xfId="0" applyFont="1" applyAlignment="1">
      <alignment/>
    </xf>
    <xf numFmtId="0" fontId="14" fillId="0" borderId="35"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5"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5"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8"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81"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80"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2"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3" xfId="0" applyFont="1" applyFill="1" applyBorder="1" applyAlignment="1" applyProtection="1">
      <alignment horizontal="center" textRotation="255" wrapText="1"/>
      <protection/>
    </xf>
    <xf numFmtId="0" fontId="22" fillId="0" borderId="84" xfId="0" applyFont="1" applyFill="1" applyBorder="1" applyAlignment="1" applyProtection="1">
      <alignment horizontal="center" textRotation="255" wrapText="1"/>
      <protection/>
    </xf>
    <xf numFmtId="0" fontId="22" fillId="0" borderId="84" xfId="0" applyFont="1" applyFill="1" applyBorder="1" applyAlignment="1" applyProtection="1" quotePrefix="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80" xfId="66" applyNumberFormat="1" applyFont="1" applyFill="1" applyBorder="1" applyProtection="1">
      <alignment/>
      <protection locked="0"/>
    </xf>
    <xf numFmtId="3" fontId="6" fillId="0" borderId="79"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5"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1"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6"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6" xfId="0" applyFont="1" applyBorder="1" applyAlignment="1">
      <alignment/>
    </xf>
    <xf numFmtId="3" fontId="6" fillId="0" borderId="87" xfId="68" applyNumberFormat="1" applyFont="1" applyFill="1" applyBorder="1" applyProtection="1">
      <alignment/>
      <protection locked="0"/>
    </xf>
    <xf numFmtId="3" fontId="6" fillId="0" borderId="79" xfId="68" applyNumberFormat="1" applyFont="1" applyFill="1" applyBorder="1" applyProtection="1">
      <alignment/>
      <protection locked="0"/>
    </xf>
    <xf numFmtId="3" fontId="6" fillId="0" borderId="81" xfId="68" applyNumberFormat="1" applyFont="1" applyFill="1" applyBorder="1" applyProtection="1">
      <alignment/>
      <protection locked="0"/>
    </xf>
    <xf numFmtId="3" fontId="6" fillId="0" borderId="77" xfId="68" applyNumberFormat="1" applyFont="1" applyFill="1" applyBorder="1" applyProtection="1">
      <alignment/>
      <protection locked="0"/>
    </xf>
    <xf numFmtId="0" fontId="18" fillId="0" borderId="88"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9" xfId="66" applyFont="1" applyFill="1" applyBorder="1" applyAlignment="1" applyProtection="1">
      <alignment horizontal="center" vertical="center"/>
      <protection/>
    </xf>
    <xf numFmtId="0" fontId="14" fillId="0" borderId="89" xfId="65" applyFont="1" applyFill="1" applyBorder="1" applyAlignment="1" applyProtection="1">
      <alignment horizontal="center" vertical="center"/>
      <protection/>
    </xf>
    <xf numFmtId="0" fontId="14" fillId="0" borderId="89" xfId="64" applyFont="1" applyFill="1" applyBorder="1" applyAlignment="1" applyProtection="1">
      <alignment horizontal="center" vertical="center"/>
      <protection/>
    </xf>
    <xf numFmtId="0" fontId="14" fillId="0" borderId="89"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0" xfId="0" applyFont="1" applyFill="1" applyBorder="1" applyAlignment="1" applyProtection="1">
      <alignment horizontal="center"/>
      <protection/>
    </xf>
    <xf numFmtId="0" fontId="15" fillId="0" borderId="91" xfId="0" applyFont="1" applyFill="1" applyBorder="1" applyAlignment="1" applyProtection="1">
      <alignment horizontal="center"/>
      <protection/>
    </xf>
    <xf numFmtId="0" fontId="19" fillId="0" borderId="92"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3" xfId="0" applyFont="1" applyFill="1" applyBorder="1" applyAlignment="1" applyProtection="1">
      <alignment horizontal="center"/>
      <protection/>
    </xf>
    <xf numFmtId="0" fontId="9"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Continuous" vertical="center" wrapText="1"/>
      <protection/>
    </xf>
    <xf numFmtId="0" fontId="5" fillId="0" borderId="96"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6"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7" xfId="0" applyFont="1" applyFill="1" applyBorder="1" applyAlignment="1" applyProtection="1">
      <alignment horizontal="left" vertical="center" wrapText="1"/>
      <protection/>
    </xf>
    <xf numFmtId="0" fontId="6" fillId="0" borderId="96" xfId="0" applyFont="1" applyFill="1" applyBorder="1" applyAlignment="1">
      <alignment horizontal="centerContinuous"/>
    </xf>
    <xf numFmtId="0" fontId="8" fillId="0" borderId="98"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3"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5"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5" xfId="47" applyNumberFormat="1" applyFont="1" applyBorder="1" applyAlignment="1">
      <alignment/>
    </xf>
    <xf numFmtId="38" fontId="6" fillId="0" borderId="62" xfId="47" applyNumberFormat="1" applyFont="1" applyBorder="1" applyAlignment="1">
      <alignment/>
    </xf>
    <xf numFmtId="0" fontId="6" fillId="0" borderId="35"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7" xfId="0" applyNumberFormat="1" applyFont="1" applyFill="1" applyBorder="1" applyAlignment="1" applyProtection="1">
      <alignment/>
      <protection locked="0"/>
    </xf>
    <xf numFmtId="0" fontId="31" fillId="0" borderId="96"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0"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0" borderId="101"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80" xfId="67" applyNumberFormat="1" applyFont="1" applyFill="1" applyBorder="1" applyAlignment="1" applyProtection="1">
      <alignment/>
      <protection locked="0"/>
    </xf>
    <xf numFmtId="3" fontId="6" fillId="0" borderId="82" xfId="67" applyNumberFormat="1" applyFont="1" applyFill="1" applyBorder="1" applyAlignment="1" applyProtection="1">
      <alignment/>
      <protection locked="0"/>
    </xf>
    <xf numFmtId="3" fontId="6" fillId="24" borderId="35" xfId="0" applyNumberFormat="1" applyFont="1" applyFill="1" applyBorder="1" applyAlignment="1">
      <alignment/>
    </xf>
    <xf numFmtId="3" fontId="6" fillId="0" borderId="35" xfId="0" applyNumberFormat="1" applyFont="1" applyFill="1" applyBorder="1" applyAlignment="1">
      <alignment/>
    </xf>
    <xf numFmtId="40" fontId="6" fillId="0" borderId="35" xfId="47" applyFont="1" applyBorder="1" applyAlignment="1">
      <alignment/>
    </xf>
    <xf numFmtId="38" fontId="6" fillId="0" borderId="35" xfId="47" applyNumberFormat="1" applyFont="1" applyBorder="1" applyAlignment="1">
      <alignment/>
    </xf>
    <xf numFmtId="4" fontId="6" fillId="0" borderId="35" xfId="0" applyNumberFormat="1" applyFont="1" applyBorder="1" applyAlignment="1">
      <alignment/>
    </xf>
    <xf numFmtId="10" fontId="6" fillId="0" borderId="35" xfId="71"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2" fillId="0" borderId="0" xfId="61" applyAlignment="1">
      <alignment vertical="center"/>
      <protection/>
    </xf>
    <xf numFmtId="173" fontId="33" fillId="0" borderId="0" xfId="61" applyFont="1" applyAlignment="1">
      <alignment vertical="center"/>
      <protection/>
    </xf>
    <xf numFmtId="173" fontId="32" fillId="0" borderId="0" xfId="61" applyFill="1" applyAlignment="1">
      <alignment vertical="center"/>
      <protection/>
    </xf>
    <xf numFmtId="173" fontId="16" fillId="0" borderId="0" xfId="61" applyFont="1" applyAlignment="1" applyProtection="1">
      <alignment horizontal="left" vertical="center"/>
      <protection/>
    </xf>
    <xf numFmtId="173" fontId="6" fillId="0" borderId="0" xfId="61" applyFont="1" applyAlignment="1" applyProtection="1">
      <alignment horizontal="left" vertical="top"/>
      <protection/>
    </xf>
    <xf numFmtId="173" fontId="37" fillId="0" borderId="0" xfId="61" applyFont="1" applyAlignment="1">
      <alignment vertical="top"/>
      <protection/>
    </xf>
    <xf numFmtId="173" fontId="37" fillId="0" borderId="0" xfId="61" applyFont="1" applyAlignment="1">
      <alignment vertical="center"/>
      <protection/>
    </xf>
    <xf numFmtId="173" fontId="32" fillId="0" borderId="0" xfId="62" applyNumberFormat="1" applyFont="1" applyAlignment="1">
      <alignment vertical="center"/>
      <protection/>
    </xf>
    <xf numFmtId="173" fontId="39" fillId="0" borderId="0" xfId="61" applyFont="1" applyAlignment="1">
      <alignment vertical="center"/>
      <protection/>
    </xf>
    <xf numFmtId="173" fontId="13" fillId="0" borderId="0" xfId="61"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5" xfId="0" applyNumberFormat="1" applyFont="1" applyBorder="1" applyAlignment="1">
      <alignment horizontal="center"/>
    </xf>
    <xf numFmtId="3" fontId="9" fillId="0" borderId="35" xfId="0" applyNumberFormat="1" applyFont="1" applyFill="1" applyBorder="1" applyAlignment="1">
      <alignment/>
    </xf>
    <xf numFmtId="0" fontId="9" fillId="0" borderId="35"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7" xfId="0" applyFont="1" applyFill="1" applyBorder="1" applyAlignment="1">
      <alignment horizontal="centerContinuous"/>
    </xf>
    <xf numFmtId="0" fontId="6" fillId="0" borderId="103" xfId="0" applyFont="1" applyFill="1" applyBorder="1" applyAlignment="1">
      <alignment horizontal="center"/>
    </xf>
    <xf numFmtId="173" fontId="16" fillId="0" borderId="0" xfId="61" applyFont="1" applyAlignment="1" applyProtection="1">
      <alignment vertical="center"/>
      <protection/>
    </xf>
    <xf numFmtId="173" fontId="34" fillId="0" borderId="0" xfId="61" applyFont="1" applyAlignment="1" applyProtection="1">
      <alignment vertical="center"/>
      <protection/>
    </xf>
    <xf numFmtId="173" fontId="32" fillId="0" borderId="0" xfId="61" applyAlignment="1" applyProtection="1">
      <alignment vertical="center"/>
      <protection/>
    </xf>
    <xf numFmtId="173"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3" fontId="6" fillId="0" borderId="0" xfId="61" applyFont="1" applyAlignment="1" applyProtection="1">
      <alignment vertical="top"/>
      <protection/>
    </xf>
    <xf numFmtId="173" fontId="37" fillId="0" borderId="0" xfId="61" applyFont="1" applyAlignment="1" applyProtection="1">
      <alignment vertical="top"/>
      <protection/>
    </xf>
    <xf numFmtId="173" fontId="9" fillId="0" borderId="0" xfId="61" applyFont="1" applyAlignment="1" applyProtection="1">
      <alignment vertical="center"/>
      <protection/>
    </xf>
    <xf numFmtId="173" fontId="37" fillId="0" borderId="0" xfId="61" applyFont="1" applyAlignment="1" applyProtection="1">
      <alignment vertical="center"/>
      <protection/>
    </xf>
    <xf numFmtId="173" fontId="6" fillId="0" borderId="0" xfId="61" applyFont="1" applyAlignment="1" applyProtection="1">
      <alignment vertical="center"/>
      <protection/>
    </xf>
    <xf numFmtId="173" fontId="38" fillId="0" borderId="0" xfId="61" applyFont="1" applyAlignment="1" applyProtection="1">
      <alignment horizontal="left" vertical="center" wrapText="1"/>
      <protection/>
    </xf>
    <xf numFmtId="173"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3" fontId="13" fillId="0" borderId="0" xfId="62" applyNumberFormat="1" applyFont="1" applyAlignment="1" applyProtection="1">
      <alignment vertical="center"/>
      <protection/>
    </xf>
    <xf numFmtId="173" fontId="21" fillId="0" borderId="0" xfId="62" applyNumberFormat="1" applyFont="1" applyAlignment="1" applyProtection="1">
      <alignment vertical="center"/>
      <protection/>
    </xf>
    <xf numFmtId="173"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3" fontId="16" fillId="0" borderId="0" xfId="62" applyNumberFormat="1" applyFont="1" applyBorder="1" applyAlignment="1" applyProtection="1">
      <alignment vertical="center"/>
      <protection/>
    </xf>
    <xf numFmtId="173" fontId="39" fillId="0" borderId="0" xfId="61" applyFont="1" applyAlignment="1" applyProtection="1">
      <alignment vertical="center"/>
      <protection/>
    </xf>
    <xf numFmtId="173" fontId="16" fillId="0" borderId="0" xfId="61" applyFont="1" applyBorder="1" applyAlignment="1" applyProtection="1">
      <alignment vertical="center"/>
      <protection/>
    </xf>
    <xf numFmtId="0" fontId="16" fillId="0" borderId="0" xfId="62" applyProtection="1">
      <alignment/>
      <protection/>
    </xf>
    <xf numFmtId="173" fontId="8" fillId="0" borderId="35" xfId="61" applyFont="1" applyFill="1" applyBorder="1" applyAlignment="1" applyProtection="1">
      <alignment horizontal="center" vertical="center"/>
      <protection/>
    </xf>
    <xf numFmtId="173" fontId="32" fillId="0" borderId="0" xfId="61" applyFont="1" applyAlignment="1" applyProtection="1">
      <alignment vertical="center"/>
      <protection/>
    </xf>
    <xf numFmtId="0" fontId="0" fillId="0" borderId="0" xfId="60" applyAlignment="1" applyProtection="1">
      <alignment vertical="center"/>
      <protection/>
    </xf>
    <xf numFmtId="173"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3" fillId="0" borderId="0" xfId="61" applyNumberFormat="1" applyFont="1" applyAlignment="1" applyProtection="1">
      <alignment vertical="center"/>
      <protection/>
    </xf>
    <xf numFmtId="173" fontId="42" fillId="0" borderId="0" xfId="61" applyFont="1" applyAlignment="1" applyProtection="1">
      <alignment vertical="center"/>
      <protection/>
    </xf>
    <xf numFmtId="198" fontId="32" fillId="0" borderId="0" xfId="61" applyNumberFormat="1" applyAlignment="1" applyProtection="1">
      <alignment vertical="center"/>
      <protection locked="0"/>
    </xf>
    <xf numFmtId="0" fontId="6" fillId="0" borderId="79" xfId="68" applyFont="1" applyFill="1" applyBorder="1" applyAlignment="1">
      <alignment horizontal="centerContinuous" vertical="center" wrapText="1"/>
      <protection/>
    </xf>
    <xf numFmtId="0" fontId="17" fillId="0" borderId="87" xfId="68" applyFont="1" applyFill="1" applyBorder="1" applyAlignment="1" applyProtection="1">
      <alignment horizontal="centerContinuous" vertical="center" wrapText="1"/>
      <protection/>
    </xf>
    <xf numFmtId="0" fontId="17" fillId="0" borderId="104" xfId="68" applyFont="1" applyFill="1" applyBorder="1" applyAlignment="1" applyProtection="1">
      <alignment horizontal="centerContinuous" vertical="center" wrapText="1"/>
      <protection/>
    </xf>
    <xf numFmtId="0" fontId="18" fillId="0" borderId="105"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5" xfId="0" applyNumberFormat="1" applyFont="1" applyFill="1" applyBorder="1" applyAlignment="1" applyProtection="1">
      <alignment horizontal="center" vertical="center" wrapText="1"/>
      <protection/>
    </xf>
    <xf numFmtId="1" fontId="14" fillId="0" borderId="35"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5" xfId="0" applyNumberFormat="1" applyFont="1" applyFill="1" applyBorder="1" applyAlignment="1" applyProtection="1">
      <alignment horizontal="center" vertical="center" wrapText="1"/>
      <protection/>
    </xf>
    <xf numFmtId="3" fontId="14" fillId="0" borderId="35"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1" xfId="71" applyNumberFormat="1" applyFont="1" applyBorder="1" applyAlignment="1">
      <alignment horizontal="center"/>
    </xf>
    <xf numFmtId="10" fontId="0" fillId="0" borderId="70" xfId="71" applyNumberFormat="1" applyFont="1" applyBorder="1" applyAlignment="1">
      <alignment horizontal="center"/>
    </xf>
    <xf numFmtId="10" fontId="0" fillId="0" borderId="106"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0" fontId="6" fillId="24" borderId="64" xfId="0" applyNumberFormat="1" applyFont="1" applyFill="1" applyBorder="1" applyAlignment="1">
      <alignment/>
    </xf>
    <xf numFmtId="200" fontId="6" fillId="24" borderId="91" xfId="0" applyNumberFormat="1" applyFont="1" applyFill="1" applyBorder="1" applyAlignment="1">
      <alignment/>
    </xf>
    <xf numFmtId="200" fontId="6" fillId="0" borderId="107" xfId="0" applyNumberFormat="1" applyFont="1" applyFill="1" applyBorder="1" applyAlignment="1">
      <alignment/>
    </xf>
    <xf numFmtId="200" fontId="6" fillId="0" borderId="108" xfId="0" applyNumberFormat="1" applyFont="1" applyFill="1" applyBorder="1" applyAlignment="1">
      <alignment/>
    </xf>
    <xf numFmtId="200" fontId="6" fillId="0" borderId="109" xfId="0" applyNumberFormat="1" applyFont="1" applyFill="1" applyBorder="1" applyAlignment="1">
      <alignment/>
    </xf>
    <xf numFmtId="200" fontId="6" fillId="0" borderId="53" xfId="63" applyNumberFormat="1" applyFont="1" applyFill="1" applyBorder="1">
      <alignment/>
      <protection/>
    </xf>
    <xf numFmtId="200" fontId="6" fillId="0" borderId="108" xfId="63" applyNumberFormat="1" applyFont="1" applyFill="1" applyBorder="1">
      <alignment/>
      <protection/>
    </xf>
    <xf numFmtId="200" fontId="6" fillId="0" borderId="107" xfId="63" applyNumberFormat="1" applyFont="1" applyFill="1" applyBorder="1">
      <alignment/>
      <protection/>
    </xf>
    <xf numFmtId="200" fontId="6" fillId="24" borderId="65" xfId="0" applyNumberFormat="1" applyFont="1" applyFill="1" applyBorder="1" applyAlignment="1">
      <alignment/>
    </xf>
    <xf numFmtId="200" fontId="6" fillId="24" borderId="110" xfId="0" applyNumberFormat="1" applyFont="1" applyFill="1" applyBorder="1" applyAlignment="1">
      <alignment vertical="center"/>
    </xf>
    <xf numFmtId="200" fontId="6" fillId="0" borderId="107" xfId="0" applyNumberFormat="1" applyFont="1" applyFill="1" applyBorder="1" applyAlignment="1" applyProtection="1">
      <alignment vertical="center"/>
      <protection/>
    </xf>
    <xf numFmtId="200" fontId="6" fillId="0" borderId="111" xfId="0" applyNumberFormat="1" applyFont="1" applyFill="1" applyBorder="1" applyAlignment="1" applyProtection="1">
      <alignment vertical="center"/>
      <protection/>
    </xf>
    <xf numFmtId="200" fontId="6" fillId="0" borderId="87" xfId="63" applyNumberFormat="1" applyFont="1" applyFill="1" applyBorder="1" applyProtection="1">
      <alignment/>
      <protection/>
    </xf>
    <xf numFmtId="200" fontId="6" fillId="0" borderId="90" xfId="63" applyNumberFormat="1" applyFont="1" applyFill="1" applyBorder="1" applyProtection="1">
      <alignment/>
      <protection/>
    </xf>
    <xf numFmtId="200" fontId="6" fillId="0" borderId="66" xfId="63" applyNumberFormat="1" applyFont="1" applyFill="1" applyBorder="1" applyProtection="1">
      <alignment/>
      <protection/>
    </xf>
    <xf numFmtId="200" fontId="6" fillId="0" borderId="91" xfId="63" applyNumberFormat="1" applyFont="1" applyFill="1" applyBorder="1" applyProtection="1">
      <alignment/>
      <protection/>
    </xf>
    <xf numFmtId="200" fontId="6" fillId="0" borderId="107" xfId="63" applyNumberFormat="1" applyFont="1" applyFill="1" applyBorder="1" applyProtection="1">
      <alignment/>
      <protection/>
    </xf>
    <xf numFmtId="200" fontId="6" fillId="0" borderId="108" xfId="63" applyNumberFormat="1" applyFont="1" applyFill="1" applyBorder="1" applyProtection="1">
      <alignment/>
      <protection/>
    </xf>
    <xf numFmtId="200" fontId="6" fillId="0" borderId="81" xfId="64" applyNumberFormat="1" applyFont="1" applyFill="1" applyBorder="1" applyAlignment="1" applyProtection="1">
      <alignment/>
      <protection/>
    </xf>
    <xf numFmtId="200" fontId="6" fillId="0" borderId="70" xfId="64" applyNumberFormat="1" applyFont="1" applyFill="1" applyBorder="1" applyAlignment="1" applyProtection="1">
      <alignment/>
      <protection/>
    </xf>
    <xf numFmtId="200" fontId="6" fillId="24" borderId="107" xfId="64" applyNumberFormat="1" applyFont="1" applyFill="1" applyBorder="1" applyAlignment="1">
      <alignment/>
      <protection/>
    </xf>
    <xf numFmtId="200" fontId="6" fillId="24" borderId="109" xfId="64" applyNumberFormat="1" applyFont="1" applyFill="1" applyBorder="1" applyAlignment="1">
      <alignment/>
      <protection/>
    </xf>
    <xf numFmtId="200" fontId="6" fillId="24" borderId="108" xfId="64" applyNumberFormat="1" applyFont="1" applyFill="1" applyBorder="1" applyAlignment="1">
      <alignment/>
      <protection/>
    </xf>
    <xf numFmtId="200" fontId="6" fillId="24" borderId="107" xfId="65" applyNumberFormat="1" applyFont="1" applyFill="1" applyBorder="1">
      <alignment/>
      <protection/>
    </xf>
    <xf numFmtId="200" fontId="6" fillId="24" borderId="108" xfId="65" applyNumberFormat="1" applyFont="1" applyFill="1" applyBorder="1">
      <alignment/>
      <protection/>
    </xf>
    <xf numFmtId="200" fontId="6" fillId="24" borderId="109" xfId="65" applyNumberFormat="1" applyFont="1" applyFill="1" applyBorder="1">
      <alignment/>
      <protection/>
    </xf>
    <xf numFmtId="200" fontId="6" fillId="24" borderId="80" xfId="65" applyNumberFormat="1" applyFont="1" applyFill="1" applyBorder="1">
      <alignment/>
      <protection/>
    </xf>
    <xf numFmtId="200" fontId="6" fillId="24" borderId="112" xfId="65" applyNumberFormat="1" applyFont="1" applyFill="1" applyBorder="1">
      <alignment/>
      <protection/>
    </xf>
    <xf numFmtId="200" fontId="6" fillId="24" borderId="68" xfId="65" applyNumberFormat="1" applyFont="1" applyFill="1" applyBorder="1">
      <alignment/>
      <protection/>
    </xf>
    <xf numFmtId="200" fontId="6" fillId="24" borderId="87" xfId="66" applyNumberFormat="1" applyFont="1" applyFill="1" applyBorder="1">
      <alignment/>
      <protection/>
    </xf>
    <xf numFmtId="200" fontId="6" fillId="24" borderId="112" xfId="66" applyNumberFormat="1" applyFont="1" applyFill="1" applyBorder="1">
      <alignment/>
      <protection/>
    </xf>
    <xf numFmtId="200" fontId="6" fillId="24" borderId="66" xfId="66" applyNumberFormat="1" applyFont="1" applyFill="1" applyBorder="1">
      <alignment/>
      <protection/>
    </xf>
    <xf numFmtId="200" fontId="6" fillId="24" borderId="68" xfId="66" applyNumberFormat="1" applyFont="1" applyFill="1" applyBorder="1">
      <alignment/>
      <protection/>
    </xf>
    <xf numFmtId="200" fontId="6" fillId="24" borderId="107" xfId="66" applyNumberFormat="1" applyFont="1" applyFill="1" applyBorder="1">
      <alignment/>
      <protection/>
    </xf>
    <xf numFmtId="200" fontId="6" fillId="24" borderId="109" xfId="66" applyNumberFormat="1" applyFont="1" applyFill="1" applyBorder="1">
      <alignment/>
      <protection/>
    </xf>
    <xf numFmtId="200" fontId="6" fillId="24" borderId="108" xfId="66" applyNumberFormat="1" applyFont="1" applyFill="1" applyBorder="1">
      <alignment/>
      <protection/>
    </xf>
    <xf numFmtId="200" fontId="6" fillId="24" borderId="81" xfId="67" applyNumberFormat="1" applyFont="1" applyFill="1" applyBorder="1" applyAlignment="1">
      <alignment/>
      <protection/>
    </xf>
    <xf numFmtId="200" fontId="6" fillId="24" borderId="77" xfId="67" applyNumberFormat="1" applyFont="1" applyFill="1" applyBorder="1" applyAlignment="1">
      <alignment/>
      <protection/>
    </xf>
    <xf numFmtId="200" fontId="6" fillId="24" borderId="107" xfId="67" applyNumberFormat="1" applyFont="1" applyFill="1" applyBorder="1" applyAlignment="1">
      <alignment/>
      <protection/>
    </xf>
    <xf numFmtId="200" fontId="6" fillId="24" borderId="108" xfId="67" applyNumberFormat="1" applyFont="1" applyFill="1" applyBorder="1" applyAlignment="1">
      <alignment/>
      <protection/>
    </xf>
    <xf numFmtId="200" fontId="6" fillId="24" borderId="87" xfId="0" applyNumberFormat="1" applyFont="1" applyFill="1" applyBorder="1" applyAlignment="1">
      <alignment/>
    </xf>
    <xf numFmtId="200" fontId="6" fillId="24" borderId="90" xfId="0" applyNumberFormat="1" applyFont="1" applyFill="1" applyBorder="1" applyAlignment="1">
      <alignment/>
    </xf>
    <xf numFmtId="200" fontId="6" fillId="24" borderId="66" xfId="0" applyNumberFormat="1" applyFont="1" applyFill="1" applyBorder="1" applyAlignment="1">
      <alignment/>
    </xf>
    <xf numFmtId="200" fontId="6" fillId="24" borderId="91" xfId="0" applyNumberFormat="1" applyFont="1" applyFill="1" applyBorder="1" applyAlignment="1">
      <alignment/>
    </xf>
    <xf numFmtId="200" fontId="6" fillId="0" borderId="107" xfId="0" applyNumberFormat="1" applyFont="1" applyFill="1" applyBorder="1" applyAlignment="1" applyProtection="1">
      <alignment/>
      <protection/>
    </xf>
    <xf numFmtId="200" fontId="6" fillId="0" borderId="109" xfId="0" applyNumberFormat="1" applyFont="1" applyFill="1" applyBorder="1" applyAlignment="1" applyProtection="1">
      <alignment/>
      <protection/>
    </xf>
    <xf numFmtId="200" fontId="6" fillId="0" borderId="108" xfId="0" applyNumberFormat="1" applyFont="1" applyFill="1" applyBorder="1" applyAlignment="1" applyProtection="1">
      <alignment/>
      <protection/>
    </xf>
    <xf numFmtId="200" fontId="6" fillId="24" borderId="107" xfId="68" applyNumberFormat="1" applyFont="1" applyFill="1" applyBorder="1">
      <alignment/>
      <protection/>
    </xf>
    <xf numFmtId="200" fontId="6" fillId="24" borderId="108" xfId="68" applyNumberFormat="1" applyFont="1" applyFill="1" applyBorder="1">
      <alignment/>
      <protection/>
    </xf>
    <xf numFmtId="200" fontId="6" fillId="24" borderId="109" xfId="68" applyNumberFormat="1" applyFont="1" applyFill="1" applyBorder="1">
      <alignment/>
      <protection/>
    </xf>
    <xf numFmtId="0" fontId="6" fillId="0" borderId="113" xfId="68" applyFont="1" applyFill="1" applyBorder="1" applyAlignment="1">
      <alignment horizontal="centerContinuous" vertical="center" wrapText="1"/>
      <protection/>
    </xf>
    <xf numFmtId="200" fontId="6" fillId="24" borderId="114" xfId="0" applyNumberFormat="1" applyFont="1" applyFill="1" applyBorder="1" applyAlignment="1">
      <alignment/>
    </xf>
    <xf numFmtId="200" fontId="6" fillId="24" borderId="115" xfId="0" applyNumberFormat="1" applyFont="1" applyFill="1" applyBorder="1" applyAlignment="1">
      <alignment/>
    </xf>
    <xf numFmtId="200" fontId="6" fillId="24" borderId="65" xfId="0" applyNumberFormat="1" applyFont="1" applyFill="1" applyBorder="1" applyAlignment="1">
      <alignment/>
    </xf>
    <xf numFmtId="200" fontId="6" fillId="24" borderId="107" xfId="0" applyNumberFormat="1" applyFont="1" applyFill="1" applyBorder="1" applyAlignment="1">
      <alignment/>
    </xf>
    <xf numFmtId="200" fontId="6" fillId="24" borderId="68"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3" fontId="13" fillId="0" borderId="0" xfId="61" applyFont="1" applyAlignment="1" applyProtection="1">
      <alignment horizontal="left" vertical="center" wrapText="1"/>
      <protection/>
    </xf>
    <xf numFmtId="198" fontId="32" fillId="0" borderId="0" xfId="61" applyNumberFormat="1" applyFont="1" applyFill="1" applyAlignment="1" applyProtection="1">
      <alignment vertical="center"/>
      <protection/>
    </xf>
    <xf numFmtId="198" fontId="33" fillId="0" borderId="0" xfId="61" applyNumberFormat="1" applyFont="1" applyFill="1" applyAlignment="1" applyProtection="1">
      <alignment vertical="center"/>
      <protection/>
    </xf>
    <xf numFmtId="173"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9"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3" fontId="13" fillId="0" borderId="0" xfId="61" applyFont="1" applyBorder="1" applyAlignment="1" applyProtection="1">
      <alignment horizontal="left" vertical="center" wrapText="1"/>
      <protection/>
    </xf>
    <xf numFmtId="173" fontId="32" fillId="0" borderId="0" xfId="61" applyFont="1" applyAlignment="1">
      <alignment vertical="center"/>
      <protection/>
    </xf>
    <xf numFmtId="173" fontId="51" fillId="0" borderId="0" xfId="61" applyFont="1" applyAlignment="1" applyProtection="1">
      <alignment vertical="center"/>
      <protection/>
    </xf>
    <xf numFmtId="173" fontId="51" fillId="0" borderId="0" xfId="61" applyFont="1" applyAlignment="1">
      <alignment vertical="center"/>
      <protection/>
    </xf>
    <xf numFmtId="3" fontId="9" fillId="0" borderId="120" xfId="0" applyNumberFormat="1" applyFont="1" applyBorder="1" applyAlignment="1">
      <alignment horizontal="center"/>
    </xf>
    <xf numFmtId="208"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3" fontId="16" fillId="0" borderId="0" xfId="61" applyFont="1" applyAlignment="1" applyProtection="1">
      <alignment vertical="top"/>
      <protection/>
    </xf>
    <xf numFmtId="173" fontId="16" fillId="0" borderId="0" xfId="61" applyFont="1" applyAlignment="1">
      <alignment vertical="top"/>
      <protection/>
    </xf>
    <xf numFmtId="200" fontId="6" fillId="0" borderId="124" xfId="63" applyNumberFormat="1" applyFont="1" applyFill="1" applyBorder="1">
      <alignment/>
      <protection/>
    </xf>
    <xf numFmtId="3" fontId="6" fillId="0" borderId="58" xfId="63" applyNumberFormat="1" applyFont="1" applyFill="1" applyBorder="1" applyProtection="1">
      <alignment/>
      <protection locked="0"/>
    </xf>
    <xf numFmtId="200" fontId="6" fillId="0" borderId="28" xfId="63" applyNumberFormat="1" applyFont="1" applyFill="1" applyBorder="1">
      <alignment/>
      <protection/>
    </xf>
    <xf numFmtId="3" fontId="6" fillId="0" borderId="87" xfId="63" applyNumberFormat="1" applyFont="1" applyFill="1" applyBorder="1" applyProtection="1">
      <alignment/>
      <protection locked="0"/>
    </xf>
    <xf numFmtId="200" fontId="6" fillId="0" borderId="124"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200" fontId="6" fillId="24" borderId="124" xfId="67" applyNumberFormat="1" applyFont="1" applyFill="1" applyBorder="1" applyAlignment="1">
      <alignment/>
      <protection/>
    </xf>
    <xf numFmtId="200"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0"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0" fontId="6" fillId="24" borderId="130" xfId="67" applyNumberFormat="1" applyFont="1" applyFill="1" applyBorder="1" applyAlignment="1">
      <alignment/>
      <protection/>
    </xf>
    <xf numFmtId="200" fontId="0" fillId="0" borderId="131" xfId="0" applyNumberFormat="1" applyBorder="1" applyAlignment="1">
      <alignment/>
    </xf>
    <xf numFmtId="200" fontId="6" fillId="0" borderId="109" xfId="63" applyNumberFormat="1" applyFont="1" applyFill="1" applyBorder="1" applyProtection="1">
      <alignment/>
      <protection/>
    </xf>
    <xf numFmtId="200" fontId="6" fillId="24" borderId="114" xfId="64" applyNumberFormat="1" applyFont="1" applyFill="1" applyBorder="1" applyAlignment="1">
      <alignment/>
      <protection/>
    </xf>
    <xf numFmtId="200" fontId="6" fillId="24" borderId="81" xfId="68" applyNumberFormat="1" applyFont="1" applyFill="1" applyBorder="1">
      <alignment/>
      <protection/>
    </xf>
    <xf numFmtId="0" fontId="19" fillId="0" borderId="98" xfId="68" applyFont="1" applyFill="1" applyBorder="1" applyAlignment="1" applyProtection="1">
      <alignment horizontal="center"/>
      <protection/>
    </xf>
    <xf numFmtId="200" fontId="6" fillId="24" borderId="77" xfId="68" applyNumberFormat="1" applyFont="1" applyFill="1" applyBorder="1">
      <alignment/>
      <protection/>
    </xf>
    <xf numFmtId="173" fontId="13" fillId="0" borderId="0" xfId="61" applyFont="1" applyFill="1" applyBorder="1" applyAlignment="1" applyProtection="1">
      <alignment vertical="center"/>
      <protection locked="0"/>
    </xf>
    <xf numFmtId="173" fontId="42" fillId="24" borderId="0" xfId="61" applyFont="1" applyFill="1" applyAlignment="1" applyProtection="1">
      <alignment vertical="center"/>
      <protection/>
    </xf>
    <xf numFmtId="173" fontId="16" fillId="24" borderId="0" xfId="61" applyFont="1" applyFill="1" applyBorder="1" applyAlignment="1" applyProtection="1">
      <alignment vertical="center"/>
      <protection/>
    </xf>
    <xf numFmtId="173" fontId="13" fillId="0" borderId="0" xfId="61" applyFont="1" applyFill="1" applyBorder="1" applyAlignment="1" applyProtection="1">
      <alignment vertical="center"/>
      <protection/>
    </xf>
    <xf numFmtId="173" fontId="32" fillId="0" borderId="0" xfId="61" applyBorder="1" applyAlignment="1">
      <alignment vertical="center"/>
      <protection/>
    </xf>
    <xf numFmtId="173"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3" fontId="8" fillId="0" borderId="0" xfId="61"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6" fillId="0" borderId="0" xfId="61" applyNumberFormat="1" applyFont="1" applyAlignment="1" applyProtection="1">
      <alignment vertical="center"/>
      <protection/>
    </xf>
    <xf numFmtId="1" fontId="16" fillId="22" borderId="35" xfId="61" applyNumberFormat="1" applyFont="1" applyFill="1" applyBorder="1" applyAlignment="1" applyProtection="1">
      <alignment vertical="center"/>
      <protection locked="0"/>
    </xf>
    <xf numFmtId="173" fontId="32" fillId="0" borderId="0" xfId="61" applyBorder="1" applyAlignment="1" applyProtection="1">
      <alignment vertical="center"/>
      <protection/>
    </xf>
    <xf numFmtId="3" fontId="6" fillId="0" borderId="79" xfId="64" applyNumberFormat="1" applyFont="1" applyFill="1" applyBorder="1" applyProtection="1">
      <alignment/>
      <protection locked="0"/>
    </xf>
    <xf numFmtId="3" fontId="0" fillId="0" borderId="87"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81" xfId="0" applyNumberFormat="1" applyBorder="1" applyAlignment="1" applyProtection="1">
      <alignment/>
      <protection locked="0"/>
    </xf>
    <xf numFmtId="200" fontId="0" fillId="0" borderId="107" xfId="0" applyNumberFormat="1" applyBorder="1" applyAlignment="1">
      <alignment/>
    </xf>
    <xf numFmtId="0" fontId="24" fillId="0" borderId="0" xfId="0" applyFont="1" applyBorder="1" applyAlignment="1">
      <alignment horizontal="left" vertical="center" wrapText="1"/>
    </xf>
    <xf numFmtId="0" fontId="9" fillId="0" borderId="35" xfId="0" applyFont="1" applyFill="1" applyBorder="1" applyAlignment="1" applyProtection="1">
      <alignment horizontal="center" vertical="center"/>
      <protection/>
    </xf>
    <xf numFmtId="0" fontId="9"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22" fillId="0" borderId="3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72" fillId="0" borderId="35" xfId="0" applyFont="1" applyFill="1" applyBorder="1" applyAlignment="1" applyProtection="1">
      <alignment horizontal="center" vertical="center" wrapText="1"/>
      <protection/>
    </xf>
    <xf numFmtId="207" fontId="6" fillId="0" borderId="35" xfId="0" applyNumberFormat="1" applyFont="1" applyFill="1" applyBorder="1" applyAlignment="1" applyProtection="1">
      <alignment horizontal="center"/>
      <protection/>
    </xf>
    <xf numFmtId="207" fontId="6" fillId="0" borderId="35" xfId="47" applyNumberFormat="1" applyFont="1" applyBorder="1" applyAlignment="1">
      <alignment/>
    </xf>
    <xf numFmtId="206" fontId="6" fillId="0" borderId="35" xfId="0" applyNumberFormat="1" applyFont="1" applyBorder="1" applyAlignment="1">
      <alignment/>
    </xf>
    <xf numFmtId="206" fontId="9" fillId="0" borderId="35" xfId="0" applyNumberFormat="1" applyFont="1" applyBorder="1" applyAlignment="1">
      <alignment/>
    </xf>
    <xf numFmtId="206" fontId="73" fillId="0" borderId="35"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3" xfId="68" applyNumberFormat="1" applyFont="1" applyFill="1" applyBorder="1" applyProtection="1">
      <alignment/>
      <protection locked="0"/>
    </xf>
    <xf numFmtId="200" fontId="6" fillId="24" borderId="124" xfId="68" applyNumberFormat="1" applyFont="1" applyFill="1" applyBorder="1">
      <alignment/>
      <protection/>
    </xf>
    <xf numFmtId="0" fontId="18" fillId="0" borderId="134"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2" xfId="68" applyNumberFormat="1" applyFont="1" applyFill="1" applyBorder="1" applyProtection="1">
      <alignment/>
      <protection locked="0"/>
    </xf>
    <xf numFmtId="3" fontId="6" fillId="0" borderId="113" xfId="68" applyNumberFormat="1" applyFont="1" applyFill="1" applyBorder="1" applyProtection="1">
      <alignment/>
      <protection locked="0"/>
    </xf>
    <xf numFmtId="200" fontId="6" fillId="24" borderId="50"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0" fontId="6" fillId="24" borderId="127" xfId="68" applyNumberFormat="1" applyFont="1" applyFill="1" applyBorder="1">
      <alignment/>
      <protection/>
    </xf>
    <xf numFmtId="200"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3"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3"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5"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5"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5" xfId="0" applyNumberFormat="1" applyFont="1" applyFill="1" applyBorder="1" applyAlignment="1" applyProtection="1">
      <alignment horizontal="left"/>
      <protection locked="0"/>
    </xf>
    <xf numFmtId="0" fontId="6" fillId="0" borderId="108" xfId="68" applyFont="1" applyFill="1" applyBorder="1" applyAlignment="1" applyProtection="1">
      <alignment horizontal="center"/>
      <protection/>
    </xf>
    <xf numFmtId="0" fontId="15" fillId="0" borderId="35" xfId="0" applyFont="1" applyFill="1" applyBorder="1" applyAlignment="1" applyProtection="1">
      <alignment horizontal="center" vertical="center" wrapText="1"/>
      <protection/>
    </xf>
    <xf numFmtId="0" fontId="6" fillId="0" borderId="44" xfId="0" applyFont="1" applyFill="1" applyBorder="1" applyAlignment="1">
      <alignment horizontal="centerContinuous" vertical="center" wrapText="1"/>
    </xf>
    <xf numFmtId="0" fontId="29" fillId="0" borderId="35" xfId="0" applyFont="1" applyBorder="1" applyAlignment="1">
      <alignment/>
    </xf>
    <xf numFmtId="0" fontId="108" fillId="0" borderId="35" xfId="0" applyFont="1" applyBorder="1" applyAlignment="1">
      <alignment/>
    </xf>
    <xf numFmtId="0" fontId="14" fillId="0" borderId="96"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6" fillId="0" borderId="56" xfId="0" applyFont="1" applyBorder="1" applyAlignment="1">
      <alignment horizontal="center"/>
    </xf>
    <xf numFmtId="0" fontId="6" fillId="0" borderId="39"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3" fontId="13" fillId="0" borderId="0" xfId="61" applyFont="1" applyFill="1" applyAlignment="1" applyProtection="1">
      <alignment horizontal="left" vertical="center"/>
      <protection/>
    </xf>
    <xf numFmtId="173" fontId="21" fillId="0" borderId="0" xfId="61" applyFont="1" applyAlignment="1" applyProtection="1">
      <alignment vertical="center" wrapText="1"/>
      <protection/>
    </xf>
    <xf numFmtId="173"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3" fontId="13" fillId="0" borderId="0" xfId="61" applyFont="1" applyAlignment="1" applyProtection="1">
      <alignment vertical="center"/>
      <protection/>
    </xf>
    <xf numFmtId="173" fontId="13" fillId="0" borderId="0" xfId="61" applyFont="1" applyAlignment="1" applyProtection="1">
      <alignment horizontal="right" vertical="center"/>
      <protection/>
    </xf>
    <xf numFmtId="173" fontId="13" fillId="0" borderId="0" xfId="61" applyFont="1" applyFill="1" applyBorder="1" applyAlignment="1" applyProtection="1">
      <alignment horizontal="right" vertical="center"/>
      <protection/>
    </xf>
    <xf numFmtId="173" fontId="69" fillId="0" borderId="0" xfId="61" applyFont="1" applyFill="1" applyAlignment="1" applyProtection="1">
      <alignment horizontal="left" vertical="center"/>
      <protection/>
    </xf>
    <xf numFmtId="173" fontId="69" fillId="0" borderId="0" xfId="61" applyFont="1" applyAlignment="1" applyProtection="1">
      <alignment horizontal="right" vertical="center"/>
      <protection/>
    </xf>
    <xf numFmtId="173" fontId="69" fillId="0" borderId="0" xfId="61" applyFont="1" applyFill="1" applyBorder="1" applyAlignment="1" applyProtection="1">
      <alignment horizontal="right" vertical="center"/>
      <protection/>
    </xf>
    <xf numFmtId="173" fontId="69" fillId="0" borderId="0" xfId="61" applyFont="1" applyFill="1" applyBorder="1" applyAlignment="1" applyProtection="1">
      <alignment vertical="center"/>
      <protection/>
    </xf>
    <xf numFmtId="1" fontId="16" fillId="16" borderId="35" xfId="61" applyNumberFormat="1" applyFont="1" applyFill="1" applyBorder="1" applyAlignment="1" applyProtection="1">
      <alignment vertical="center"/>
      <protection/>
    </xf>
    <xf numFmtId="173" fontId="49" fillId="0" borderId="78" xfId="61" applyFont="1" applyBorder="1" applyAlignment="1" applyProtection="1">
      <alignment vertical="center" wrapText="1"/>
      <protection/>
    </xf>
    <xf numFmtId="173" fontId="77" fillId="0" borderId="78"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70" xfId="0" applyFont="1" applyBorder="1" applyAlignment="1">
      <alignment horizontal="center" wrapText="1"/>
    </xf>
    <xf numFmtId="0" fontId="9" fillId="0" borderId="106" xfId="0" applyFont="1" applyBorder="1" applyAlignment="1">
      <alignment horizontal="center" wrapText="1"/>
    </xf>
    <xf numFmtId="0" fontId="9" fillId="0" borderId="145" xfId="0" applyFont="1" applyBorder="1" applyAlignment="1">
      <alignment horizontal="center" wrapText="1"/>
    </xf>
    <xf numFmtId="173" fontId="77" fillId="0" borderId="132" xfId="61" applyFont="1" applyBorder="1" applyAlignment="1" applyProtection="1">
      <alignment vertical="center" wrapText="1"/>
      <protection/>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1" xfId="64" applyNumberFormat="1" applyFont="1" applyFill="1" applyBorder="1" applyAlignment="1" applyProtection="1">
      <alignment/>
      <protection locked="0"/>
    </xf>
    <xf numFmtId="3" fontId="6" fillId="0" borderId="100"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64"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87"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98" xfId="0" applyNumberFormat="1" applyFont="1" applyFill="1" applyBorder="1" applyAlignment="1" applyProtection="1">
      <alignment/>
      <protection locked="0"/>
    </xf>
    <xf numFmtId="3" fontId="6" fillId="0" borderId="81" xfId="0" applyNumberFormat="1" applyFont="1" applyBorder="1" applyAlignment="1" applyProtection="1">
      <alignment/>
      <protection locked="0"/>
    </xf>
    <xf numFmtId="3" fontId="6" fillId="0" borderId="35" xfId="0" applyNumberFormat="1" applyFont="1" applyBorder="1" applyAlignment="1">
      <alignment horizontal="center"/>
    </xf>
    <xf numFmtId="3" fontId="6" fillId="0" borderId="56" xfId="0" applyNumberFormat="1" applyFont="1" applyBorder="1" applyAlignment="1">
      <alignment horizontal="center"/>
    </xf>
    <xf numFmtId="3" fontId="6" fillId="0" borderId="35" xfId="47" applyNumberFormat="1" applyFont="1" applyBorder="1" applyAlignment="1">
      <alignment/>
    </xf>
    <xf numFmtId="0" fontId="109"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5" xfId="0" applyFont="1" applyFill="1" applyBorder="1" applyAlignment="1" applyProtection="1">
      <alignment horizontal="left"/>
      <protection/>
    </xf>
    <xf numFmtId="0" fontId="6" fillId="0" borderId="0" xfId="59"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7" xfId="0" applyFont="1" applyFill="1" applyBorder="1" applyAlignment="1">
      <alignment/>
    </xf>
    <xf numFmtId="0" fontId="6" fillId="25" borderId="36" xfId="0" applyFont="1" applyFill="1" applyBorder="1" applyAlignment="1">
      <alignment/>
    </xf>
    <xf numFmtId="0" fontId="9" fillId="25" borderId="146" xfId="0" applyFont="1" applyFill="1" applyBorder="1" applyAlignment="1">
      <alignment horizontal="centerContinuous" vertical="center" wrapText="1"/>
    </xf>
    <xf numFmtId="0" fontId="9" fillId="25" borderId="44"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0" xfId="0" applyFont="1" applyFill="1" applyBorder="1" applyAlignment="1" applyProtection="1">
      <alignment horizontal="center"/>
      <protection/>
    </xf>
    <xf numFmtId="0" fontId="110" fillId="0" borderId="0" xfId="0" applyFont="1" applyAlignment="1">
      <alignment horizontal="center" vertical="center"/>
    </xf>
    <xf numFmtId="200" fontId="6" fillId="25" borderId="121" xfId="0" applyNumberFormat="1" applyFont="1" applyFill="1" applyBorder="1" applyAlignment="1">
      <alignment/>
    </xf>
    <xf numFmtId="200" fontId="6" fillId="25" borderId="123" xfId="0" applyNumberFormat="1" applyFont="1" applyFill="1" applyBorder="1" applyAlignment="1">
      <alignment/>
    </xf>
    <xf numFmtId="200" fontId="6" fillId="25" borderId="49" xfId="0" applyNumberFormat="1" applyFont="1" applyFill="1" applyBorder="1" applyAlignment="1">
      <alignment/>
    </xf>
    <xf numFmtId="200" fontId="6" fillId="25" borderId="70" xfId="0" applyNumberFormat="1" applyFont="1" applyFill="1" applyBorder="1" applyAlignment="1">
      <alignment/>
    </xf>
    <xf numFmtId="200" fontId="6" fillId="25" borderId="72" xfId="0" applyNumberFormat="1" applyFont="1" applyFill="1" applyBorder="1" applyAlignment="1" applyProtection="1">
      <alignment/>
      <protection/>
    </xf>
    <xf numFmtId="200" fontId="6" fillId="25" borderId="74" xfId="0" applyNumberFormat="1" applyFont="1" applyFill="1" applyBorder="1" applyAlignment="1" applyProtection="1">
      <alignment/>
      <protection/>
    </xf>
    <xf numFmtId="3" fontId="6" fillId="0" borderId="52" xfId="0" applyNumberFormat="1" applyFont="1" applyBorder="1" applyAlignment="1">
      <alignment horizontal="center" vertical="center"/>
    </xf>
    <xf numFmtId="3" fontId="6" fillId="24" borderId="52" xfId="0" applyNumberFormat="1" applyFont="1" applyFill="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1" xfId="0" applyNumberFormat="1" applyFont="1" applyBorder="1" applyAlignment="1">
      <alignment horizontal="center" vertical="center"/>
    </xf>
    <xf numFmtId="3" fontId="6" fillId="24" borderId="51" xfId="0" applyNumberFormat="1" applyFont="1" applyFill="1" applyBorder="1" applyAlignment="1">
      <alignment horizontal="center" vertical="center"/>
    </xf>
    <xf numFmtId="0" fontId="6" fillId="0" borderId="18" xfId="0" applyFont="1" applyFill="1" applyBorder="1" applyAlignment="1" applyProtection="1">
      <alignment horizontal="left" vertical="center" wrapText="1"/>
      <protection/>
    </xf>
    <xf numFmtId="0" fontId="14" fillId="0" borderId="74"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2" xfId="0" applyFont="1" applyBorder="1" applyAlignment="1">
      <alignment horizontal="center" vertical="center" wrapText="1"/>
    </xf>
    <xf numFmtId="0" fontId="16" fillId="0" borderId="60" xfId="0" applyFont="1" applyFill="1" applyBorder="1" applyAlignment="1" applyProtection="1">
      <alignment horizontal="left" vertical="center" wrapText="1"/>
      <protection/>
    </xf>
    <xf numFmtId="3" fontId="6" fillId="24" borderId="35"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121" xfId="0" applyFont="1" applyFill="1" applyBorder="1" applyAlignment="1" applyProtection="1">
      <alignment horizontal="left" vertical="center" wrapText="1"/>
      <protection/>
    </xf>
    <xf numFmtId="0" fontId="21" fillId="0" borderId="0" xfId="0" applyFont="1" applyAlignment="1">
      <alignment wrapText="1"/>
    </xf>
    <xf numFmtId="173" fontId="8" fillId="0" borderId="0" xfId="61" applyFont="1" applyAlignment="1" applyProtection="1">
      <alignment vertical="center"/>
      <protection/>
    </xf>
    <xf numFmtId="173" fontId="16" fillId="0" borderId="0" xfId="61" applyFont="1" applyAlignment="1" applyProtection="1">
      <alignment vertical="center"/>
      <protection/>
    </xf>
    <xf numFmtId="173" fontId="6" fillId="0" borderId="78" xfId="61" applyFont="1" applyBorder="1" applyAlignment="1" applyProtection="1">
      <alignment vertical="center"/>
      <protection/>
    </xf>
    <xf numFmtId="173" fontId="6" fillId="0" borderId="0" xfId="61" applyFont="1" applyAlignment="1" applyProtection="1">
      <alignment horizontal="left" vertical="center"/>
      <protection/>
    </xf>
    <xf numFmtId="49" fontId="16" fillId="0" borderId="35"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5" xfId="0" applyNumberFormat="1" applyFont="1" applyFill="1" applyBorder="1" applyAlignment="1" applyProtection="1">
      <alignment horizontal="left"/>
      <protection locked="0"/>
    </xf>
    <xf numFmtId="173" fontId="16" fillId="0" borderId="0" xfId="61" applyFont="1" applyAlignment="1" applyProtection="1">
      <alignment horizontal="left" vertical="center"/>
      <protection/>
    </xf>
    <xf numFmtId="173" fontId="16" fillId="0" borderId="0" xfId="61"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5"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5"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5"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5"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0" fontId="46" fillId="0" borderId="0" xfId="0" applyFont="1" applyAlignment="1">
      <alignment horizontal="center" vertical="center" wrapText="1"/>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200" fontId="6" fillId="24" borderId="114" xfId="64" applyNumberFormat="1" applyFont="1" applyFill="1" applyBorder="1" applyAlignment="1">
      <alignment/>
      <protection/>
    </xf>
    <xf numFmtId="200" fontId="6" fillId="24" borderId="108" xfId="64" applyNumberFormat="1" applyFont="1" applyFill="1" applyBorder="1" applyAlignment="1">
      <alignment/>
      <protection/>
    </xf>
    <xf numFmtId="0" fontId="6" fillId="0" borderId="38"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40" fontId="6" fillId="24" borderId="35"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3" fontId="6" fillId="0" borderId="0" xfId="61" applyFont="1" applyAlignment="1" applyProtection="1">
      <alignment vertical="center"/>
      <protection/>
    </xf>
    <xf numFmtId="49" fontId="16" fillId="0" borderId="35" xfId="61" applyNumberFormat="1" applyFont="1" applyBorder="1" applyAlignment="1" applyProtection="1">
      <alignment horizontal="left" vertical="center"/>
      <protection locked="0"/>
    </xf>
    <xf numFmtId="49" fontId="16" fillId="0" borderId="35" xfId="0" applyNumberFormat="1" applyFont="1" applyBorder="1" applyAlignment="1" applyProtection="1">
      <alignment horizontal="left"/>
      <protection locked="0"/>
    </xf>
    <xf numFmtId="0" fontId="6" fillId="27" borderId="47" xfId="63" applyFont="1" applyFill="1" applyBorder="1" applyAlignment="1">
      <alignment horizontal="center"/>
      <protection/>
    </xf>
    <xf numFmtId="0" fontId="6" fillId="27" borderId="47" xfId="64" applyFont="1" applyFill="1" applyBorder="1" applyAlignment="1">
      <alignment horizontal="center"/>
      <protection/>
    </xf>
    <xf numFmtId="0" fontId="6" fillId="27" borderId="47" xfId="65" applyFont="1" applyFill="1" applyBorder="1" applyAlignment="1">
      <alignment horizontal="center"/>
      <protection/>
    </xf>
    <xf numFmtId="0" fontId="6" fillId="27" borderId="47" xfId="66" applyFont="1" applyFill="1" applyBorder="1" applyAlignment="1">
      <alignment horizontal="center"/>
      <protection/>
    </xf>
    <xf numFmtId="0" fontId="9" fillId="27" borderId="47" xfId="67" applyFont="1" applyFill="1" applyBorder="1" applyAlignment="1" applyProtection="1">
      <alignment horizontal="center" vertical="center"/>
      <protection/>
    </xf>
    <xf numFmtId="0" fontId="19" fillId="27" borderId="47" xfId="0" applyFont="1" applyFill="1" applyBorder="1" applyAlignment="1" applyProtection="1">
      <alignment horizontal="center"/>
      <protection/>
    </xf>
    <xf numFmtId="0" fontId="19" fillId="27" borderId="47" xfId="68" applyFont="1" applyFill="1" applyBorder="1" applyAlignment="1">
      <alignment horizontal="center"/>
      <protection/>
    </xf>
    <xf numFmtId="0" fontId="19" fillId="27" borderId="97" xfId="0" applyFont="1" applyFill="1" applyBorder="1" applyAlignment="1">
      <alignment horizontal="center"/>
    </xf>
    <xf numFmtId="0" fontId="14" fillId="27" borderId="97"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8" xfId="0" applyFont="1" applyFill="1" applyBorder="1" applyAlignment="1">
      <alignment horizontal="center" vertical="center"/>
    </xf>
    <xf numFmtId="0" fontId="112" fillId="0" borderId="0" xfId="0" applyFont="1" applyAlignment="1">
      <alignment/>
    </xf>
    <xf numFmtId="200" fontId="112" fillId="0" borderId="0" xfId="0" applyNumberFormat="1" applyFont="1" applyAlignment="1">
      <alignment/>
    </xf>
    <xf numFmtId="0" fontId="14" fillId="0" borderId="147" xfId="0" applyFont="1" applyFill="1" applyBorder="1" applyAlignment="1" applyProtection="1">
      <alignment horizontal="center" vertical="center"/>
      <protection/>
    </xf>
    <xf numFmtId="0" fontId="14" fillId="27" borderId="148" xfId="0" applyFont="1" applyFill="1" applyBorder="1" applyAlignment="1" applyProtection="1">
      <alignment horizontal="center" vertical="center"/>
      <protection/>
    </xf>
    <xf numFmtId="0" fontId="6" fillId="0" borderId="47" xfId="63" applyFont="1" applyFill="1" applyBorder="1" applyAlignment="1">
      <alignment horizontal="center"/>
      <protection/>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7" xfId="52" applyFont="1" applyFill="1" applyBorder="1" applyAlignment="1" applyProtection="1">
      <alignment horizontal="center" vertical="center"/>
      <protection/>
    </xf>
    <xf numFmtId="0" fontId="9" fillId="0" borderId="34" xfId="52" applyFont="1" applyFill="1" applyBorder="1" applyAlignment="1" applyProtection="1">
      <alignment horizontal="centerContinuous" vertical="center" wrapText="1"/>
      <protection/>
    </xf>
    <xf numFmtId="0" fontId="9" fillId="0" borderId="41" xfId="52" applyFont="1" applyFill="1" applyBorder="1" applyAlignment="1" applyProtection="1">
      <alignment horizontal="centerContinuous" vertical="center" wrapText="1"/>
      <protection/>
    </xf>
    <xf numFmtId="0" fontId="14" fillId="0" borderId="148" xfId="52" applyFont="1" applyFill="1" applyBorder="1" applyAlignment="1" applyProtection="1">
      <alignment horizontal="center" vertical="center"/>
      <protection/>
    </xf>
    <xf numFmtId="0" fontId="19" fillId="0" borderId="31" xfId="52" applyFont="1" applyFill="1" applyBorder="1" applyAlignment="1" applyProtection="1">
      <alignment horizontal="center"/>
      <protection/>
    </xf>
    <xf numFmtId="0" fontId="19" fillId="0" borderId="32" xfId="52" applyFont="1" applyFill="1" applyBorder="1" applyAlignment="1" applyProtection="1">
      <alignment horizontal="center"/>
      <protection/>
    </xf>
    <xf numFmtId="0" fontId="6" fillId="0" borderId="31"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49" xfId="52" applyNumberFormat="1" applyFont="1" applyFill="1" applyBorder="1" applyAlignment="1" applyProtection="1">
      <alignment horizontal="left"/>
      <protection/>
    </xf>
    <xf numFmtId="3" fontId="6" fillId="0" borderId="64" xfId="52" applyNumberFormat="1" applyFont="1" applyFill="1" applyBorder="1" applyAlignment="1" applyProtection="1">
      <alignment/>
      <protection locked="0"/>
    </xf>
    <xf numFmtId="3" fontId="6" fillId="0" borderId="48" xfId="52" applyNumberFormat="1" applyFont="1" applyFill="1" applyBorder="1" applyAlignment="1" applyProtection="1">
      <alignment/>
      <protection locked="0"/>
    </xf>
    <xf numFmtId="3" fontId="6" fillId="0" borderId="149" xfId="52" applyNumberFormat="1" applyFont="1" applyFill="1" applyBorder="1" applyAlignment="1" applyProtection="1">
      <alignment/>
      <protection/>
    </xf>
    <xf numFmtId="200" fontId="6" fillId="0" borderId="64" xfId="52" applyNumberFormat="1" applyFont="1" applyFill="1" applyBorder="1" applyAlignment="1" applyProtection="1">
      <alignment/>
      <protection/>
    </xf>
    <xf numFmtId="200" fontId="6" fillId="0" borderId="91" xfId="52" applyNumberFormat="1" applyFont="1" applyFill="1" applyBorder="1" applyAlignment="1" applyProtection="1">
      <alignment/>
      <protection/>
    </xf>
    <xf numFmtId="3" fontId="6" fillId="0" borderId="67" xfId="52" applyNumberFormat="1" applyFont="1" applyFill="1" applyBorder="1" applyAlignment="1" applyProtection="1">
      <alignment/>
      <protection/>
    </xf>
    <xf numFmtId="0" fontId="9" fillId="0" borderId="75"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0" fontId="6" fillId="0" borderId="107" xfId="52" applyNumberFormat="1" applyFont="1" applyFill="1" applyBorder="1" applyAlignment="1" applyProtection="1">
      <alignment/>
      <protection/>
    </xf>
    <xf numFmtId="200" fontId="6" fillId="0" borderId="108" xfId="52" applyNumberFormat="1" applyFont="1" applyFill="1" applyBorder="1" applyAlignment="1" applyProtection="1">
      <alignment/>
      <protection/>
    </xf>
    <xf numFmtId="200" fontId="6" fillId="0" borderId="150"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9" fillId="0" borderId="37" xfId="55" applyFont="1" applyFill="1" applyBorder="1" applyAlignment="1" applyProtection="1">
      <alignment horizontal="center" vertical="center"/>
      <protection/>
    </xf>
    <xf numFmtId="0" fontId="9" fillId="0" borderId="94" xfId="55" applyFont="1" applyFill="1" applyBorder="1" applyAlignment="1" applyProtection="1">
      <alignment horizontal="center" vertical="center"/>
      <protection/>
    </xf>
    <xf numFmtId="0" fontId="9" fillId="0" borderId="95"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8" xfId="55" applyFont="1" applyFill="1" applyBorder="1" applyAlignment="1" applyProtection="1">
      <alignment horizontal="justify"/>
      <protection/>
    </xf>
    <xf numFmtId="0" fontId="16" fillId="0" borderId="35" xfId="55" applyFont="1" applyFill="1" applyBorder="1" applyAlignment="1" applyProtection="1">
      <alignment horizontal="center"/>
      <protection/>
    </xf>
    <xf numFmtId="3" fontId="7" fillId="28" borderId="68" xfId="55" applyNumberFormat="1" applyFont="1" applyFill="1" applyBorder="1" applyAlignment="1" applyProtection="1">
      <alignment/>
      <protection locked="0"/>
    </xf>
    <xf numFmtId="0" fontId="6" fillId="0" borderId="0" xfId="55" applyFont="1" applyAlignment="1" applyProtection="1">
      <alignment/>
      <protection/>
    </xf>
    <xf numFmtId="0" fontId="8" fillId="0" borderId="0" xfId="55" applyFont="1" applyAlignment="1" applyProtection="1">
      <alignment horizontal="center" vertical="center"/>
      <protection/>
    </xf>
    <xf numFmtId="0" fontId="6" fillId="0" borderId="20" xfId="55" applyFont="1" applyFill="1" applyBorder="1" applyAlignment="1" applyProtection="1">
      <alignment horizontal="justify"/>
      <protection/>
    </xf>
    <xf numFmtId="0" fontId="16" fillId="0" borderId="56" xfId="55" applyFont="1" applyFill="1" applyBorder="1" applyAlignment="1" applyProtection="1">
      <alignment horizontal="center"/>
      <protection/>
    </xf>
    <xf numFmtId="3" fontId="7" fillId="28" borderId="40" xfId="55" applyNumberFormat="1" applyFont="1" applyFill="1" applyBorder="1" applyAlignment="1" applyProtection="1">
      <alignment/>
      <protection locked="0"/>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2" xfId="52" applyFont="1" applyFill="1" applyBorder="1" applyAlignment="1" applyProtection="1">
      <alignment horizontal="right" vertical="center"/>
      <protection/>
    </xf>
    <xf numFmtId="0" fontId="6" fillId="0" borderId="151" xfId="52" applyFont="1" applyFill="1" applyBorder="1" applyAlignment="1" applyProtection="1">
      <alignment horizontal="center"/>
      <protection/>
    </xf>
    <xf numFmtId="200" fontId="7" fillId="0" borderId="74" xfId="52" applyNumberFormat="1" applyFont="1" applyFill="1" applyBorder="1" applyAlignment="1" applyProtection="1">
      <alignment/>
      <protection/>
    </xf>
    <xf numFmtId="200" fontId="6" fillId="24" borderId="64" xfId="0" applyNumberFormat="1" applyFont="1" applyFill="1" applyBorder="1" applyAlignment="1" applyProtection="1">
      <alignment/>
      <protection locked="0"/>
    </xf>
    <xf numFmtId="200" fontId="6" fillId="24" borderId="48" xfId="0" applyNumberFormat="1" applyFont="1" applyFill="1" applyBorder="1" applyAlignment="1" applyProtection="1">
      <alignment/>
      <protection locked="0"/>
    </xf>
    <xf numFmtId="200" fontId="6" fillId="0" borderId="64" xfId="0" applyNumberFormat="1" applyFont="1" applyFill="1" applyBorder="1" applyAlignment="1" applyProtection="1">
      <alignment/>
      <protection locked="0"/>
    </xf>
    <xf numFmtId="200" fontId="6" fillId="0" borderId="48" xfId="0" applyNumberFormat="1" applyFont="1" applyFill="1" applyBorder="1" applyAlignment="1" applyProtection="1">
      <alignment/>
      <protection locked="0"/>
    </xf>
    <xf numFmtId="200" fontId="6" fillId="24" borderId="77" xfId="0" applyNumberFormat="1" applyFont="1" applyFill="1" applyBorder="1" applyAlignment="1" applyProtection="1">
      <alignment/>
      <protection locked="0"/>
    </xf>
    <xf numFmtId="200" fontId="6" fillId="0" borderId="77" xfId="0" applyNumberFormat="1" applyFont="1" applyFill="1" applyBorder="1" applyAlignment="1" applyProtection="1">
      <alignment/>
      <protection locked="0"/>
    </xf>
    <xf numFmtId="200" fontId="6" fillId="0" borderId="87" xfId="68" applyNumberFormat="1" applyFont="1" applyFill="1" applyBorder="1" applyProtection="1">
      <alignment/>
      <protection locked="0"/>
    </xf>
    <xf numFmtId="200" fontId="6" fillId="0" borderId="79" xfId="68" applyNumberFormat="1" applyFont="1" applyFill="1" applyBorder="1" applyProtection="1">
      <alignment/>
      <protection locked="0"/>
    </xf>
    <xf numFmtId="200" fontId="6" fillId="0" borderId="135" xfId="68" applyNumberFormat="1" applyFont="1" applyFill="1" applyBorder="1" applyProtection="1">
      <alignment/>
      <protection locked="0"/>
    </xf>
    <xf numFmtId="200" fontId="6" fillId="0" borderId="42" xfId="68" applyNumberFormat="1" applyFont="1" applyFill="1" applyBorder="1" applyProtection="1">
      <alignment/>
      <protection locked="0"/>
    </xf>
    <xf numFmtId="200" fontId="6" fillId="0" borderId="54" xfId="68" applyNumberFormat="1" applyFont="1" applyFill="1" applyBorder="1" applyProtection="1">
      <alignment/>
      <protection locked="0"/>
    </xf>
    <xf numFmtId="200" fontId="6" fillId="0" borderId="81" xfId="68" applyNumberFormat="1" applyFont="1" applyFill="1" applyBorder="1" applyProtection="1">
      <alignment/>
      <protection locked="0"/>
    </xf>
    <xf numFmtId="200" fontId="6" fillId="0" borderId="77" xfId="68" applyNumberFormat="1" applyFont="1" applyFill="1" applyBorder="1" applyProtection="1">
      <alignment/>
      <protection locked="0"/>
    </xf>
    <xf numFmtId="200" fontId="6" fillId="0" borderId="113" xfId="68" applyNumberFormat="1" applyFont="1" applyFill="1" applyBorder="1" applyProtection="1">
      <alignment/>
      <protection locked="0"/>
    </xf>
    <xf numFmtId="200" fontId="6" fillId="0" borderId="133" xfId="68" applyNumberFormat="1" applyFont="1" applyFill="1" applyBorder="1" applyProtection="1">
      <alignment/>
      <protection locked="0"/>
    </xf>
    <xf numFmtId="200" fontId="6" fillId="0" borderId="64" xfId="0" applyNumberFormat="1" applyFont="1" applyFill="1" applyBorder="1" applyAlignment="1" applyProtection="1">
      <alignment/>
      <protection locked="0"/>
    </xf>
    <xf numFmtId="200" fontId="6" fillId="0" borderId="65"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67"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3" fontId="16" fillId="0" borderId="78" xfId="0" applyNumberFormat="1" applyFont="1" applyFill="1" applyBorder="1" applyAlignment="1" applyProtection="1">
      <alignment horizontal="center"/>
      <protection/>
    </xf>
    <xf numFmtId="200" fontId="16" fillId="0" borderId="0" xfId="0" applyNumberFormat="1" applyFont="1" applyFill="1" applyBorder="1" applyAlignment="1" applyProtection="1">
      <alignment horizontal="center"/>
      <protection/>
    </xf>
    <xf numFmtId="200" fontId="16" fillId="0" borderId="78" xfId="0" applyNumberFormat="1" applyFont="1" applyFill="1" applyBorder="1" applyAlignment="1" applyProtection="1">
      <alignment horizontal="center"/>
      <protection/>
    </xf>
    <xf numFmtId="200" fontId="16" fillId="0" borderId="132" xfId="0" applyNumberFormat="1" applyFont="1" applyFill="1" applyBorder="1" applyAlignment="1" applyProtection="1">
      <alignment horizontal="center"/>
      <protection/>
    </xf>
    <xf numFmtId="200" fontId="16" fillId="0" borderId="78" xfId="0" applyNumberFormat="1" applyFont="1" applyFill="1" applyBorder="1" applyAlignment="1" applyProtection="1">
      <alignment horizontal="center"/>
      <protection/>
    </xf>
    <xf numFmtId="200" fontId="16" fillId="0" borderId="62" xfId="0" applyNumberFormat="1" applyFont="1" applyFill="1" applyBorder="1" applyAlignment="1" applyProtection="1">
      <alignment horizontal="center"/>
      <protection/>
    </xf>
    <xf numFmtId="200" fontId="16" fillId="0" borderId="58" xfId="0" applyNumberFormat="1" applyFont="1" applyFill="1" applyBorder="1" applyAlignment="1" applyProtection="1">
      <alignment horizontal="center"/>
      <protection/>
    </xf>
    <xf numFmtId="200" fontId="16" fillId="0" borderId="133" xfId="0" applyNumberFormat="1" applyFont="1" applyFill="1" applyBorder="1" applyAlignment="1" applyProtection="1">
      <alignment horizontal="center"/>
      <protection/>
    </xf>
    <xf numFmtId="200" fontId="16" fillId="0" borderId="152" xfId="0" applyNumberFormat="1" applyFont="1" applyFill="1" applyBorder="1" applyAlignment="1" applyProtection="1">
      <alignment horizontal="center"/>
      <protection/>
    </xf>
    <xf numFmtId="200" fontId="6" fillId="0" borderId="64" xfId="52" applyNumberFormat="1" applyFont="1" applyFill="1" applyBorder="1" applyAlignment="1" applyProtection="1">
      <alignment/>
      <protection locked="0"/>
    </xf>
    <xf numFmtId="200" fontId="6" fillId="0" borderId="48" xfId="52" applyNumberFormat="1" applyFont="1" applyFill="1" applyBorder="1" applyAlignment="1" applyProtection="1">
      <alignment/>
      <protection locked="0"/>
    </xf>
    <xf numFmtId="200" fontId="7" fillId="28" borderId="68" xfId="55" applyNumberFormat="1" applyFont="1" applyFill="1" applyBorder="1" applyAlignment="1" applyProtection="1">
      <alignment/>
      <protection locked="0"/>
    </xf>
    <xf numFmtId="200" fontId="7" fillId="28" borderId="40" xfId="55" applyNumberFormat="1" applyFont="1" applyFill="1" applyBorder="1" applyAlignment="1" applyProtection="1">
      <alignment/>
      <protection locked="0"/>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2" fillId="0" borderId="0" xfId="0" applyFont="1" applyAlignment="1">
      <alignment/>
    </xf>
    <xf numFmtId="0" fontId="7" fillId="0" borderId="49"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3"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0" xfId="0" applyFont="1" applyBorder="1" applyAlignment="1">
      <alignment horizontal="left" wrapText="1"/>
    </xf>
    <xf numFmtId="0" fontId="22" fillId="0" borderId="49" xfId="0" applyFont="1" applyBorder="1" applyAlignment="1">
      <alignment wrapText="1"/>
    </xf>
    <xf numFmtId="0" fontId="22" fillId="0" borderId="154" xfId="0" applyFont="1" applyBorder="1" applyAlignment="1">
      <alignment wrapText="1"/>
    </xf>
    <xf numFmtId="0" fontId="9" fillId="0" borderId="123"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45" xfId="0" applyFont="1" applyFill="1" applyBorder="1" applyAlignment="1" applyProtection="1">
      <alignment horizontal="center" vertical="center" wrapText="1"/>
      <protection/>
    </xf>
    <xf numFmtId="0" fontId="9" fillId="0" borderId="91" xfId="0" applyFont="1" applyBorder="1" applyAlignment="1">
      <alignment horizontal="center" vertical="center" wrapText="1"/>
    </xf>
    <xf numFmtId="0" fontId="9" fillId="0" borderId="145" xfId="0" applyFont="1" applyBorder="1" applyAlignment="1">
      <alignment horizontal="center" vertical="center"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3" fontId="6" fillId="24" borderId="155" xfId="0" applyNumberFormat="1" applyFont="1" applyFill="1" applyBorder="1" applyAlignment="1">
      <alignment horizontal="center" vertical="center"/>
    </xf>
    <xf numFmtId="3" fontId="6" fillId="0" borderId="155" xfId="0" applyNumberFormat="1" applyFont="1" applyBorder="1" applyAlignment="1">
      <alignment horizontal="center" vertical="center"/>
    </xf>
    <xf numFmtId="0" fontId="9" fillId="0" borderId="156" xfId="0" applyFont="1" applyBorder="1" applyAlignment="1">
      <alignment horizontal="center" vertical="center" wrapText="1"/>
    </xf>
    <xf numFmtId="38" fontId="6" fillId="0" borderId="35" xfId="47" applyNumberFormat="1" applyFont="1" applyBorder="1" applyAlignment="1">
      <alignment/>
    </xf>
    <xf numFmtId="173" fontId="32" fillId="0" borderId="0" xfId="61" applyFont="1" applyAlignment="1">
      <alignment horizontal="center" vertical="center"/>
      <protection/>
    </xf>
    <xf numFmtId="2" fontId="6" fillId="0" borderId="35" xfId="47" applyNumberFormat="1" applyFont="1" applyBorder="1" applyAlignment="1">
      <alignment/>
    </xf>
    <xf numFmtId="3" fontId="16" fillId="0" borderId="56" xfId="0" applyNumberFormat="1" applyFont="1" applyFill="1" applyBorder="1" applyAlignment="1" applyProtection="1">
      <alignment/>
      <protection locked="0"/>
    </xf>
    <xf numFmtId="0" fontId="16" fillId="0" borderId="157"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0" xfId="0" applyNumberFormat="1" applyFont="1" applyFill="1" applyBorder="1" applyAlignment="1" applyProtection="1">
      <alignment/>
      <protection locked="0"/>
    </xf>
    <xf numFmtId="3" fontId="16" fillId="0" borderId="155"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0" fontId="9" fillId="26" borderId="159" xfId="0" applyFont="1" applyFill="1" applyBorder="1" applyAlignment="1" applyProtection="1">
      <alignment horizontal="center" vertical="center" wrapText="1"/>
      <protection/>
    </xf>
    <xf numFmtId="0" fontId="9" fillId="26" borderId="157"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0"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Continuous" vertical="center" wrapText="1"/>
      <protection/>
    </xf>
    <xf numFmtId="0" fontId="6" fillId="0" borderId="42"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82"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3" fontId="16" fillId="0" borderId="0" xfId="61" applyFont="1" applyFill="1" applyBorder="1" applyAlignment="1" applyProtection="1">
      <alignment vertical="center"/>
      <protection/>
    </xf>
    <xf numFmtId="173" fontId="8" fillId="0" borderId="35"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73" fontId="113" fillId="0" borderId="0" xfId="61" applyFont="1" applyAlignment="1" applyProtection="1">
      <alignment vertical="center"/>
      <protection/>
    </xf>
    <xf numFmtId="0" fontId="114" fillId="0" borderId="0" xfId="0" applyFont="1" applyAlignment="1">
      <alignment/>
    </xf>
    <xf numFmtId="173" fontId="115" fillId="0" borderId="0" xfId="61" applyFont="1" applyAlignment="1" applyProtection="1">
      <alignment vertical="center"/>
      <protection/>
    </xf>
    <xf numFmtId="1" fontId="16" fillId="22" borderId="35" xfId="61" applyNumberFormat="1" applyFont="1" applyFill="1" applyBorder="1" applyAlignment="1" applyProtection="1">
      <alignment vertical="center"/>
      <protection locked="0"/>
    </xf>
    <xf numFmtId="173" fontId="13" fillId="0" borderId="0" xfId="61" applyFont="1" applyFill="1" applyAlignment="1" applyProtection="1">
      <alignment horizontal="left" vertical="center" wrapText="1"/>
      <protection/>
    </xf>
    <xf numFmtId="173" fontId="13" fillId="0" borderId="143" xfId="61" applyFont="1" applyFill="1" applyBorder="1" applyAlignment="1" applyProtection="1">
      <alignment horizontal="left" vertical="center" wrapText="1"/>
      <protection/>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0" fontId="74" fillId="16" borderId="62" xfId="0" applyFont="1" applyFill="1" applyBorder="1" applyAlignment="1">
      <alignment horizontal="center" vertical="center" readingOrder="1"/>
    </xf>
    <xf numFmtId="0" fontId="74" fillId="16" borderId="133" xfId="0" applyFont="1" applyFill="1" applyBorder="1" applyAlignment="1">
      <alignment horizontal="center" vertical="center" readingOrder="1"/>
    </xf>
    <xf numFmtId="0" fontId="74" fillId="16" borderId="59" xfId="0" applyFont="1" applyFill="1" applyBorder="1" applyAlignment="1">
      <alignment horizontal="center" vertical="center" readingOrder="1"/>
    </xf>
    <xf numFmtId="173" fontId="13" fillId="29" borderId="0" xfId="61" applyFont="1" applyFill="1" applyBorder="1" applyAlignment="1" applyProtection="1">
      <alignment horizontal="left" vertical="center" wrapText="1"/>
      <protection/>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133" xfId="59" applyNumberFormat="1" applyFont="1" applyFill="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173" fontId="21" fillId="0" borderId="0" xfId="61" applyFont="1" applyAlignment="1" applyProtection="1">
      <alignment horizontal="left" vertical="center" wrapText="1"/>
      <protection/>
    </xf>
    <xf numFmtId="173" fontId="8" fillId="0" borderId="0" xfId="61" applyFont="1" applyBorder="1" applyAlignment="1" applyProtection="1">
      <alignment horizontal="left" wrapText="1"/>
      <protection/>
    </xf>
    <xf numFmtId="173" fontId="8" fillId="0" borderId="132" xfId="61" applyFont="1" applyBorder="1" applyAlignment="1" applyProtection="1">
      <alignment horizontal="left" wrapText="1"/>
      <protection/>
    </xf>
    <xf numFmtId="0" fontId="70" fillId="16" borderId="62" xfId="0" applyFont="1" applyFill="1" applyBorder="1" applyAlignment="1">
      <alignment horizontal="center" vertical="center" wrapText="1" readingOrder="1"/>
    </xf>
    <xf numFmtId="0" fontId="70" fillId="16" borderId="133" xfId="0" applyFont="1" applyFill="1" applyBorder="1" applyAlignment="1">
      <alignment horizontal="center" vertical="center" wrapText="1" readingOrder="1"/>
    </xf>
    <xf numFmtId="0" fontId="70" fillId="16" borderId="59" xfId="0" applyFont="1" applyFill="1" applyBorder="1" applyAlignment="1">
      <alignment horizontal="center" vertical="center" wrapText="1" readingOrder="1"/>
    </xf>
    <xf numFmtId="49" fontId="16" fillId="0" borderId="159"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160"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49" fontId="16" fillId="0" borderId="80" xfId="59" applyNumberFormat="1" applyFont="1" applyFill="1" applyBorder="1" applyAlignment="1" applyProtection="1">
      <alignment horizontal="left" vertical="center" wrapText="1"/>
      <protection locked="0"/>
    </xf>
    <xf numFmtId="173" fontId="35"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3"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3" fontId="35" fillId="0" borderId="0" xfId="61" applyFont="1" applyFill="1" applyBorder="1" applyAlignment="1" applyProtection="1">
      <alignment horizontal="center" vertical="center"/>
      <protection/>
    </xf>
    <xf numFmtId="49" fontId="79" fillId="24" borderId="62" xfId="36" applyNumberFormat="1" applyFont="1" applyFill="1" applyBorder="1" applyAlignment="1" applyProtection="1">
      <alignment vertical="center"/>
      <protection locked="0"/>
    </xf>
    <xf numFmtId="49" fontId="16" fillId="24" borderId="133"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0" fontId="76" fillId="0" borderId="0" xfId="0" applyFont="1" applyBorder="1" applyAlignment="1" applyProtection="1">
      <alignment horizontal="center" vertical="center" wrapText="1"/>
      <protection/>
    </xf>
    <xf numFmtId="0" fontId="8" fillId="0" borderId="161" xfId="0" applyFont="1" applyFill="1" applyBorder="1" applyAlignment="1" applyProtection="1">
      <alignment horizontal="center" vertical="center"/>
      <protection/>
    </xf>
    <xf numFmtId="0" fontId="8" fillId="0" borderId="162"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76" fillId="0" borderId="161" xfId="0" applyFont="1" applyBorder="1" applyAlignment="1" applyProtection="1">
      <alignment horizontal="center" vertical="center" wrapText="1"/>
      <protection/>
    </xf>
    <xf numFmtId="0" fontId="76" fillId="0" borderId="162" xfId="0" applyFont="1" applyBorder="1" applyAlignment="1" applyProtection="1">
      <alignment horizontal="center" vertical="center" wrapText="1"/>
      <protection/>
    </xf>
    <xf numFmtId="0" fontId="76" fillId="0" borderId="102"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20" fillId="24" borderId="41" xfId="63" applyFont="1" applyFill="1" applyBorder="1" applyAlignment="1" applyProtection="1">
      <alignment horizontal="center" vertical="center"/>
      <protection/>
    </xf>
    <xf numFmtId="0" fontId="9" fillId="24" borderId="37" xfId="64" applyFont="1" applyFill="1" applyBorder="1" applyAlignment="1">
      <alignment horizontal="center" vertical="center"/>
      <protection/>
    </xf>
    <xf numFmtId="0" fontId="0" fillId="0" borderId="14" xfId="0" applyBorder="1" applyAlignment="1">
      <alignment/>
    </xf>
    <xf numFmtId="0" fontId="0" fillId="0" borderId="36" xfId="0" applyBorder="1" applyAlignment="1">
      <alignment/>
    </xf>
    <xf numFmtId="0" fontId="20" fillId="24" borderId="34" xfId="63" applyFont="1" applyFill="1" applyBorder="1" applyAlignment="1" applyProtection="1">
      <alignment horizontal="center" vertical="center" wrapText="1"/>
      <protection/>
    </xf>
    <xf numFmtId="0" fontId="20" fillId="24" borderId="43"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0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112" xfId="63" applyFont="1" applyFill="1" applyBorder="1" applyAlignment="1" applyProtection="1">
      <alignment horizontal="center" vertical="center" wrapText="1"/>
      <protection/>
    </xf>
    <xf numFmtId="0" fontId="20" fillId="0" borderId="69" xfId="63"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wrapText="1"/>
      <protection/>
    </xf>
    <xf numFmtId="0" fontId="20" fillId="0" borderId="113"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17" xfId="64"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protection/>
    </xf>
    <xf numFmtId="0" fontId="20" fillId="0" borderId="69" xfId="64" applyFont="1" applyFill="1" applyBorder="1" applyAlignment="1" applyProtection="1">
      <alignment horizontal="center" vertical="center"/>
      <protection/>
    </xf>
    <xf numFmtId="0" fontId="20" fillId="0" borderId="34" xfId="64" applyFont="1" applyFill="1" applyBorder="1" applyAlignment="1" applyProtection="1">
      <alignment horizontal="center" vertical="center"/>
      <protection/>
    </xf>
    <xf numFmtId="0" fontId="0" fillId="0" borderId="43" xfId="0" applyBorder="1" applyAlignment="1">
      <alignment horizontal="center" vertical="center"/>
    </xf>
    <xf numFmtId="0" fontId="9" fillId="0" borderId="34" xfId="65" applyFont="1" applyFill="1" applyBorder="1" applyAlignment="1" applyProtection="1">
      <alignment horizontal="center" vertical="center"/>
      <protection/>
    </xf>
    <xf numFmtId="0" fontId="9" fillId="0" borderId="42"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17" fillId="0" borderId="163"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6"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17" fillId="0" borderId="104" xfId="68" applyFont="1" applyFill="1" applyBorder="1" applyAlignment="1" applyProtection="1">
      <alignment horizontal="center" vertical="center" wrapText="1"/>
      <protection locked="0"/>
    </xf>
    <xf numFmtId="0" fontId="0" fillId="0" borderId="113" xfId="0" applyBorder="1" applyAlignment="1">
      <alignment/>
    </xf>
    <xf numFmtId="0" fontId="17" fillId="0" borderId="16" xfId="68" applyFont="1" applyFill="1" applyBorder="1" applyAlignment="1" applyProtection="1">
      <alignment horizontal="center" vertical="center" wrapText="1"/>
      <protection/>
    </xf>
    <xf numFmtId="0" fontId="17" fillId="0" borderId="104" xfId="68" applyFont="1" applyFill="1" applyBorder="1" applyAlignment="1" applyProtection="1">
      <alignment horizontal="center" vertical="center" wrapText="1"/>
      <protection/>
    </xf>
    <xf numFmtId="0" fontId="17" fillId="0" borderId="113"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108" fillId="0" borderId="162" xfId="0" applyFont="1" applyBorder="1" applyAlignment="1">
      <alignment horizontal="center"/>
    </xf>
    <xf numFmtId="0" fontId="0" fillId="0" borderId="164" xfId="0" applyBorder="1" applyAlignment="1" applyProtection="1">
      <alignment vertical="top" wrapText="1"/>
      <protection locked="0"/>
    </xf>
    <xf numFmtId="0" fontId="0" fillId="0" borderId="152" xfId="0" applyBorder="1" applyAlignment="1" applyProtection="1">
      <alignment vertical="top" wrapText="1"/>
      <protection locked="0"/>
    </xf>
    <xf numFmtId="0" fontId="0" fillId="0" borderId="71" xfId="0" applyBorder="1" applyAlignment="1" applyProtection="1">
      <alignment vertical="top" wrapText="1"/>
      <protection locked="0"/>
    </xf>
    <xf numFmtId="0" fontId="6" fillId="0" borderId="0" xfId="0" applyFont="1" applyAlignment="1">
      <alignment horizontal="left" wrapText="1"/>
    </xf>
    <xf numFmtId="0" fontId="111" fillId="0" borderId="116" xfId="0" applyFont="1" applyBorder="1" applyAlignment="1">
      <alignment horizontal="center" vertical="center" wrapText="1"/>
    </xf>
    <xf numFmtId="0" fontId="25" fillId="0" borderId="45"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11" fillId="0" borderId="62" xfId="55" applyFont="1" applyFill="1" applyBorder="1" applyAlignment="1" applyProtection="1">
      <alignment horizontal="left" vertical="center"/>
      <protection/>
    </xf>
    <xf numFmtId="0" fontId="111" fillId="0" borderId="133" xfId="55" applyFont="1" applyFill="1" applyBorder="1" applyAlignment="1" applyProtection="1">
      <alignment horizontal="left" vertical="center"/>
      <protection/>
    </xf>
    <xf numFmtId="0" fontId="111" fillId="0" borderId="59" xfId="55" applyFont="1" applyFill="1" applyBorder="1" applyAlignment="1" applyProtection="1">
      <alignment horizontal="left" vertical="center"/>
      <protection/>
    </xf>
    <xf numFmtId="0" fontId="14" fillId="0" borderId="41"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0" fillId="0" borderId="0" xfId="0" applyAlignment="1" applyProtection="1">
      <alignment/>
      <protection/>
    </xf>
    <xf numFmtId="0" fontId="117" fillId="0" borderId="116" xfId="0" applyFont="1" applyBorder="1" applyAlignment="1" applyProtection="1">
      <alignment horizontal="right" vertical="top" wrapText="1"/>
      <protection/>
    </xf>
    <xf numFmtId="0" fontId="118" fillId="0" borderId="116" xfId="0" applyFont="1" applyBorder="1" applyAlignment="1" applyProtection="1">
      <alignment horizontal="right"/>
      <protection/>
    </xf>
    <xf numFmtId="3" fontId="16" fillId="0" borderId="140"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1" xfId="0" applyNumberFormat="1" applyFont="1" applyFill="1" applyBorder="1" applyAlignment="1" applyProtection="1">
      <alignment/>
      <protection locked="0"/>
    </xf>
    <xf numFmtId="0" fontId="16" fillId="0" borderId="165"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3"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3" xfId="0" applyFont="1" applyBorder="1" applyAlignment="1">
      <alignment horizontal="center" wrapText="1"/>
    </xf>
    <xf numFmtId="0" fontId="8" fillId="0" borderId="59" xfId="0" applyFont="1" applyBorder="1" applyAlignment="1">
      <alignment horizontal="center" wrapText="1"/>
    </xf>
    <xf numFmtId="0" fontId="8" fillId="0" borderId="35" xfId="0" applyFont="1" applyBorder="1" applyAlignment="1">
      <alignment horizontal="center"/>
    </xf>
    <xf numFmtId="0" fontId="8" fillId="0" borderId="62" xfId="0" applyFont="1" applyBorder="1" applyAlignment="1">
      <alignment horizontal="center"/>
    </xf>
    <xf numFmtId="0" fontId="8" fillId="0" borderId="133" xfId="0" applyFont="1" applyBorder="1" applyAlignment="1">
      <alignment horizontal="center"/>
    </xf>
    <xf numFmtId="0" fontId="46" fillId="0" borderId="0" xfId="0" applyFont="1" applyAlignment="1">
      <alignment horizontal="center" vertical="center" wrapText="1"/>
    </xf>
    <xf numFmtId="0" fontId="21" fillId="0" borderId="161" xfId="0" applyFont="1" applyBorder="1" applyAlignment="1">
      <alignment horizontal="left" wrapText="1"/>
    </xf>
    <xf numFmtId="0" fontId="21" fillId="0" borderId="162" xfId="0" applyFont="1" applyBorder="1" applyAlignment="1">
      <alignment horizontal="left" wrapText="1"/>
    </xf>
    <xf numFmtId="0" fontId="21" fillId="0" borderId="102" xfId="0" applyFont="1" applyBorder="1" applyAlignment="1">
      <alignment horizontal="left" wrapText="1"/>
    </xf>
    <xf numFmtId="10" fontId="6" fillId="0" borderId="166" xfId="71" applyNumberFormat="1" applyFont="1" applyBorder="1" applyAlignment="1">
      <alignment horizontal="center" vertical="center" wrapText="1"/>
    </xf>
    <xf numFmtId="10" fontId="6" fillId="0" borderId="167" xfId="71" applyNumberFormat="1" applyFont="1" applyBorder="1" applyAlignment="1">
      <alignment horizontal="center" vertical="center" wrapText="1"/>
    </xf>
    <xf numFmtId="10" fontId="6" fillId="0" borderId="168" xfId="71" applyNumberFormat="1" applyFont="1" applyBorder="1" applyAlignment="1">
      <alignment horizontal="center" vertical="center" wrapText="1"/>
    </xf>
    <xf numFmtId="0" fontId="14" fillId="0" borderId="164" xfId="0" applyFont="1" applyBorder="1" applyAlignment="1">
      <alignment horizontal="right"/>
    </xf>
    <xf numFmtId="0" fontId="14" fillId="0" borderId="152" xfId="0" applyFont="1" applyBorder="1" applyAlignment="1">
      <alignment horizontal="right"/>
    </xf>
    <xf numFmtId="0" fontId="14" fillId="0" borderId="169" xfId="0" applyFont="1" applyBorder="1" applyAlignment="1">
      <alignment horizontal="right"/>
    </xf>
    <xf numFmtId="0" fontId="21" fillId="0" borderId="161" xfId="0" applyFont="1" applyBorder="1" applyAlignment="1">
      <alignment horizontal="left" vertical="top" wrapText="1"/>
    </xf>
    <xf numFmtId="0" fontId="21" fillId="0" borderId="162" xfId="0" applyFont="1" applyBorder="1" applyAlignment="1">
      <alignment horizontal="left" vertical="top" wrapText="1"/>
    </xf>
    <xf numFmtId="0" fontId="21" fillId="0" borderId="102" xfId="0" applyFont="1" applyBorder="1" applyAlignment="1">
      <alignment horizontal="left" vertical="top" wrapText="1"/>
    </xf>
    <xf numFmtId="0" fontId="6" fillId="0" borderId="161"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61" xfId="0" applyFont="1" applyBorder="1" applyAlignment="1">
      <alignment horizontal="center" vertical="center" wrapText="1"/>
    </xf>
    <xf numFmtId="0" fontId="0" fillId="0" borderId="162" xfId="0" applyFont="1" applyBorder="1" applyAlignment="1">
      <alignment horizontal="center" vertical="center"/>
    </xf>
    <xf numFmtId="3" fontId="30" fillId="0" borderId="151" xfId="0" applyNumberFormat="1" applyFont="1" applyBorder="1" applyAlignment="1">
      <alignment horizontal="center"/>
    </xf>
    <xf numFmtId="0" fontId="0" fillId="0" borderId="162" xfId="0" applyFont="1" applyBorder="1" applyAlignment="1">
      <alignment/>
    </xf>
    <xf numFmtId="0" fontId="0" fillId="0" borderId="102" xfId="0" applyFont="1" applyBorder="1" applyAlignment="1">
      <alignment/>
    </xf>
    <xf numFmtId="0" fontId="14" fillId="0" borderId="161" xfId="0" applyFont="1" applyFill="1" applyBorder="1" applyAlignment="1">
      <alignment horizontal="center" vertical="center" wrapText="1"/>
    </xf>
    <xf numFmtId="0" fontId="14" fillId="0" borderId="162"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62"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xf>
    <xf numFmtId="0" fontId="0" fillId="0" borderId="85"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8" xfId="0" applyFont="1" applyBorder="1" applyAlignment="1">
      <alignment horizontal="center" vertical="center"/>
    </xf>
    <xf numFmtId="0" fontId="21" fillId="0" borderId="78"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6">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SI_1!$B$186:$B$200</c:f>
              <c:strCache/>
            </c:strRef>
          </c:cat>
          <c:val>
            <c:numRef>
              <c:f>SI_1!$C$186:$C$200</c:f>
              <c:numCache/>
            </c:numRef>
          </c:val>
        </c:ser>
        <c:axId val="51608750"/>
        <c:axId val="61825567"/>
      </c:barChart>
      <c:catAx>
        <c:axId val="5160875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61825567"/>
        <c:crossesAt val="0"/>
        <c:auto val="1"/>
        <c:lblOffset val="100"/>
        <c:tickLblSkip val="1"/>
        <c:noMultiLvlLbl val="0"/>
      </c:catAx>
      <c:valAx>
        <c:axId val="61825567"/>
        <c:scaling>
          <c:orientation val="minMax"/>
          <c:max val="1"/>
        </c:scaling>
        <c:axPos val="l"/>
        <c:delete val="1"/>
        <c:majorTickMark val="out"/>
        <c:minorTickMark val="none"/>
        <c:tickLblPos val="nextTo"/>
        <c:crossAx val="51608750"/>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275"/>
          <c:w val="0.9945"/>
          <c:h val="0.793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SI_1!$E$186:$E$201</c:f>
              <c:strCache/>
            </c:strRef>
          </c:cat>
          <c:val>
            <c:numRef>
              <c:f>SI_1!$F$186:$F$201</c:f>
              <c:numCache/>
            </c:numRef>
          </c:val>
        </c:ser>
        <c:axId val="19559192"/>
        <c:axId val="41815001"/>
      </c:barChart>
      <c:catAx>
        <c:axId val="1955919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1" i="0" u="none" baseline="0">
                <a:solidFill>
                  <a:srgbClr val="000000"/>
                </a:solidFill>
              </a:defRPr>
            </a:pPr>
          </a:p>
        </c:txPr>
        <c:crossAx val="41815001"/>
        <c:crosses val="autoZero"/>
        <c:auto val="1"/>
        <c:lblOffset val="100"/>
        <c:tickLblSkip val="1"/>
        <c:noMultiLvlLbl val="0"/>
      </c:catAx>
      <c:valAx>
        <c:axId val="41815001"/>
        <c:scaling>
          <c:orientation val="minMax"/>
        </c:scaling>
        <c:axPos val="l"/>
        <c:delete val="1"/>
        <c:majorTickMark val="out"/>
        <c:minorTickMark val="none"/>
        <c:tickLblPos val="nextTo"/>
        <c:crossAx val="1955919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6208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6208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763875"/>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6290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43732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600075</xdr:colOff>
      <xdr:row>1</xdr:row>
      <xdr:rowOff>285750</xdr:rowOff>
    </xdr:to>
    <xdr:sp>
      <xdr:nvSpPr>
        <xdr:cNvPr id="1" name="Testo 3"/>
        <xdr:cNvSpPr txBox="1">
          <a:spLocks noChangeArrowheads="1"/>
        </xdr:cNvSpPr>
      </xdr:nvSpPr>
      <xdr:spPr>
        <a:xfrm>
          <a:off x="0" y="581025"/>
          <a:ext cx="61817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276225</xdr:rowOff>
    </xdr:to>
    <xdr:sp>
      <xdr:nvSpPr>
        <xdr:cNvPr id="1" name="Testo 3"/>
        <xdr:cNvSpPr txBox="1">
          <a:spLocks noChangeArrowheads="1"/>
        </xdr:cNvSpPr>
      </xdr:nvSpPr>
      <xdr:spPr>
        <a:xfrm>
          <a:off x="0" y="457200"/>
          <a:ext cx="71437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48</xdr:col>
      <xdr:colOff>0</xdr:colOff>
      <xdr:row>1</xdr:row>
      <xdr:rowOff>276225</xdr:rowOff>
    </xdr:to>
    <xdr:sp>
      <xdr:nvSpPr>
        <xdr:cNvPr id="1" name="Testo 3"/>
        <xdr:cNvSpPr txBox="1">
          <a:spLocks noChangeArrowheads="1"/>
        </xdr:cNvSpPr>
      </xdr:nvSpPr>
      <xdr:spPr>
        <a:xfrm>
          <a:off x="0" y="504825"/>
          <a:ext cx="1808797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295275</xdr:colOff>
      <xdr:row>1</xdr:row>
      <xdr:rowOff>266700</xdr:rowOff>
    </xdr:to>
    <xdr:sp>
      <xdr:nvSpPr>
        <xdr:cNvPr id="1" name="Testo 9"/>
        <xdr:cNvSpPr txBox="1">
          <a:spLocks noChangeArrowheads="1"/>
        </xdr:cNvSpPr>
      </xdr:nvSpPr>
      <xdr:spPr>
        <a:xfrm>
          <a:off x="0" y="219075"/>
          <a:ext cx="336232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896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896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6589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6589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391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391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381000</xdr:colOff>
      <xdr:row>1</xdr:row>
      <xdr:rowOff>276225</xdr:rowOff>
    </xdr:to>
    <xdr:sp>
      <xdr:nvSpPr>
        <xdr:cNvPr id="1" name="Testo 9"/>
        <xdr:cNvSpPr txBox="1">
          <a:spLocks noChangeArrowheads="1"/>
        </xdr:cNvSpPr>
      </xdr:nvSpPr>
      <xdr:spPr>
        <a:xfrm>
          <a:off x="9525" y="342900"/>
          <a:ext cx="62579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372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18</xdr:col>
      <xdr:colOff>0</xdr:colOff>
      <xdr:row>1</xdr:row>
      <xdr:rowOff>295275</xdr:rowOff>
    </xdr:to>
    <xdr:sp>
      <xdr:nvSpPr>
        <xdr:cNvPr id="1" name="Testo 9"/>
        <xdr:cNvSpPr txBox="1">
          <a:spLocks noChangeArrowheads="1"/>
        </xdr:cNvSpPr>
      </xdr:nvSpPr>
      <xdr:spPr>
        <a:xfrm>
          <a:off x="9525" y="590550"/>
          <a:ext cx="73056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62198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82581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28575</xdr:colOff>
      <xdr:row>1</xdr:row>
      <xdr:rowOff>266700</xdr:rowOff>
    </xdr:to>
    <xdr:sp>
      <xdr:nvSpPr>
        <xdr:cNvPr id="1" name="Testo 13"/>
        <xdr:cNvSpPr txBox="1">
          <a:spLocks noChangeArrowheads="1"/>
        </xdr:cNvSpPr>
      </xdr:nvSpPr>
      <xdr:spPr>
        <a:xfrm>
          <a:off x="0" y="581025"/>
          <a:ext cx="80486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83915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3" hidden="1" customWidth="1"/>
    <col min="11" max="11" width="38.83203125" style="343" customWidth="1"/>
    <col min="12" max="16384" width="6.33203125" style="343" customWidth="1"/>
  </cols>
  <sheetData>
    <row r="1" ht="57.75" customHeight="1">
      <c r="A1" s="488" t="s">
        <v>273</v>
      </c>
    </row>
    <row r="2" spans="1:7" s="344" customFormat="1" ht="20.25" customHeight="1">
      <c r="A2" s="489" t="s">
        <v>436</v>
      </c>
      <c r="B2" s="366"/>
      <c r="C2" s="934"/>
      <c r="D2" s="934"/>
      <c r="E2" s="934"/>
      <c r="F2" s="934"/>
      <c r="G2" s="366"/>
    </row>
    <row r="3" spans="1:7" s="344" customFormat="1" ht="27" customHeight="1">
      <c r="A3" s="394"/>
      <c r="B3" s="474"/>
      <c r="C3" s="938" t="str">
        <f>'t1'!A1</f>
        <v>CAPPELLANI MILITARI (CM09) - anno 2018</v>
      </c>
      <c r="D3" s="938"/>
      <c r="E3" s="938"/>
      <c r="F3" s="938"/>
      <c r="G3" s="366"/>
    </row>
    <row r="4" spans="3:8" ht="13.5">
      <c r="C4" s="368"/>
      <c r="D4" s="368"/>
      <c r="E4" s="368"/>
      <c r="F4" s="368"/>
      <c r="H4" s="345"/>
    </row>
    <row r="5" spans="5:8" ht="13.5">
      <c r="E5" s="367"/>
      <c r="H5" s="345"/>
    </row>
    <row r="6" spans="2:7" ht="18" customHeight="1">
      <c r="B6" s="909" t="s">
        <v>305</v>
      </c>
      <c r="C6" s="910"/>
      <c r="D6" s="910"/>
      <c r="E6" s="910"/>
      <c r="F6" s="910"/>
      <c r="G6" s="911"/>
    </row>
    <row r="7" ht="6" customHeight="1"/>
    <row r="8" spans="1:7" ht="19.5" customHeight="1" hidden="1">
      <c r="A8" s="395"/>
      <c r="B8" s="365" t="s">
        <v>238</v>
      </c>
      <c r="D8" s="369"/>
      <c r="E8" s="915"/>
      <c r="F8" s="916"/>
      <c r="G8" s="918"/>
    </row>
    <row r="9" spans="1:11" ht="28.5" customHeight="1" hidden="1">
      <c r="A9" s="395"/>
      <c r="B9" s="346" t="s">
        <v>239</v>
      </c>
      <c r="C9" s="346"/>
      <c r="D9" s="656"/>
      <c r="E9" s="935"/>
      <c r="F9" s="936"/>
      <c r="G9" s="937"/>
      <c r="K9" s="490"/>
    </row>
    <row r="10" spans="1:11" ht="28.5" customHeight="1">
      <c r="A10" s="395"/>
      <c r="B10" s="346" t="s">
        <v>240</v>
      </c>
      <c r="C10" s="346"/>
      <c r="D10" s="369"/>
      <c r="E10" s="915"/>
      <c r="F10" s="916"/>
      <c r="G10" s="918"/>
      <c r="K10" s="490"/>
    </row>
    <row r="11" spans="1:11" ht="28.5" customHeight="1">
      <c r="A11" s="395"/>
      <c r="B11" s="346" t="s">
        <v>241</v>
      </c>
      <c r="C11" s="346"/>
      <c r="D11" s="369"/>
      <c r="E11" s="915"/>
      <c r="F11" s="916"/>
      <c r="G11" s="918"/>
      <c r="K11" s="490"/>
    </row>
    <row r="12" spans="1:11" ht="28.5" customHeight="1">
      <c r="A12" s="395"/>
      <c r="B12" s="346" t="s">
        <v>242</v>
      </c>
      <c r="C12" s="346"/>
      <c r="D12" s="369"/>
      <c r="E12" s="917"/>
      <c r="F12" s="916"/>
      <c r="G12" s="918"/>
      <c r="K12" s="490"/>
    </row>
    <row r="13" spans="1:11" ht="28.5" customHeight="1" hidden="1">
      <c r="A13" s="395"/>
      <c r="B13" s="346" t="s">
        <v>243</v>
      </c>
      <c r="C13" s="587"/>
      <c r="D13" s="588"/>
      <c r="E13" s="589"/>
      <c r="F13" s="590"/>
      <c r="G13" s="591"/>
      <c r="H13" s="533"/>
      <c r="I13" s="534"/>
      <c r="J13" s="531"/>
      <c r="K13" s="535"/>
    </row>
    <row r="14" spans="1:7" s="348" customFormat="1" ht="20.25" customHeight="1" hidden="1">
      <c r="A14" s="395"/>
      <c r="B14" s="347"/>
      <c r="C14" s="370" t="s">
        <v>244</v>
      </c>
      <c r="D14" s="371" t="s">
        <v>262</v>
      </c>
      <c r="E14" s="370" t="s">
        <v>245</v>
      </c>
      <c r="F14" s="370" t="s">
        <v>278</v>
      </c>
      <c r="G14" s="370"/>
    </row>
    <row r="15" spans="1:7" s="504" customFormat="1" ht="28.5" customHeight="1">
      <c r="A15" s="365"/>
      <c r="B15" s="346" t="s">
        <v>47</v>
      </c>
      <c r="C15" s="503"/>
      <c r="D15" s="939"/>
      <c r="E15" s="940"/>
      <c r="F15" s="940"/>
      <c r="G15" s="941"/>
    </row>
    <row r="16" spans="1:7" ht="18" customHeight="1">
      <c r="A16" s="395"/>
      <c r="B16" s="909" t="s">
        <v>301</v>
      </c>
      <c r="C16" s="910"/>
      <c r="D16" s="910"/>
      <c r="E16" s="910"/>
      <c r="F16" s="910"/>
      <c r="G16" s="911"/>
    </row>
    <row r="17" spans="1:7" s="349" customFormat="1" ht="15" customHeight="1">
      <c r="A17" s="395"/>
      <c r="B17" s="372" t="s">
        <v>246</v>
      </c>
      <c r="C17" s="626"/>
      <c r="D17" s="626"/>
      <c r="E17" s="626"/>
      <c r="F17" s="626"/>
      <c r="G17" s="626"/>
    </row>
    <row r="18" spans="1:7" s="349" customFormat="1" ht="15.75">
      <c r="A18" s="395"/>
      <c r="B18" s="374" t="s">
        <v>247</v>
      </c>
      <c r="C18" s="374"/>
      <c r="D18" s="374" t="s">
        <v>248</v>
      </c>
      <c r="E18" s="374"/>
      <c r="F18" s="375" t="s">
        <v>257</v>
      </c>
      <c r="G18" s="620"/>
    </row>
    <row r="19" spans="1:11" ht="22.5" customHeight="1">
      <c r="A19" s="395"/>
      <c r="B19" s="915"/>
      <c r="C19" s="916"/>
      <c r="D19" s="915"/>
      <c r="E19" s="916"/>
      <c r="F19" s="917"/>
      <c r="G19" s="918"/>
      <c r="K19" s="491"/>
    </row>
    <row r="20" spans="1:7" s="349" customFormat="1" ht="15" customHeight="1">
      <c r="A20" s="395"/>
      <c r="B20" s="372" t="s">
        <v>249</v>
      </c>
      <c r="C20" s="373"/>
      <c r="D20" s="374"/>
      <c r="E20" s="374"/>
      <c r="F20" s="626"/>
      <c r="G20" s="626"/>
    </row>
    <row r="21" spans="1:7" s="349" customFormat="1" ht="15" customHeight="1">
      <c r="A21" s="395"/>
      <c r="B21" s="374" t="s">
        <v>247</v>
      </c>
      <c r="C21" s="374"/>
      <c r="D21" s="374" t="s">
        <v>248</v>
      </c>
      <c r="E21" s="374"/>
      <c r="F21" s="375" t="s">
        <v>257</v>
      </c>
      <c r="G21" s="621"/>
    </row>
    <row r="22" spans="1:11" ht="23.25" customHeight="1">
      <c r="A22" s="395"/>
      <c r="B22" s="903"/>
      <c r="C22" s="904"/>
      <c r="D22" s="903"/>
      <c r="E22" s="904"/>
      <c r="F22" s="903"/>
      <c r="G22" s="904"/>
      <c r="K22" s="491" t="str">
        <f>IF(OR(LEN(B22)&gt;0,LEN(D22)&gt;0),IF(LEN(F22)=0,"E' NECESSARIO COMPILARE IL CAMPO E-MAIL"," ")," ")</f>
        <v> </v>
      </c>
    </row>
    <row r="23" spans="1:11" ht="23.25" customHeight="1">
      <c r="A23" s="395"/>
      <c r="B23" s="903"/>
      <c r="C23" s="904"/>
      <c r="D23" s="903"/>
      <c r="E23" s="904"/>
      <c r="F23" s="903"/>
      <c r="G23" s="904"/>
      <c r="K23" s="491" t="str">
        <f>IF(OR(LEN(B23)&gt;0,LEN(D23)&gt;0),IF(LEN(F23)=0,"E' NECESSARIO COMPILARE IL CAMPO E-MAIL"," ")," ")</f>
        <v> </v>
      </c>
    </row>
    <row r="24" spans="1:11" ht="23.25" customHeight="1">
      <c r="A24" s="395"/>
      <c r="B24" s="903"/>
      <c r="C24" s="904"/>
      <c r="D24" s="903"/>
      <c r="E24" s="904"/>
      <c r="F24" s="903"/>
      <c r="G24" s="904"/>
      <c r="K24" s="491" t="str">
        <f>IF(OR(LEN(B24)&gt;0,LEN(D24)&gt;0),IF(LEN(F24)=0,"E' NECESSARIO COMPILARE IL CAMPO E-MAIL"," ")," ")</f>
        <v> </v>
      </c>
    </row>
    <row r="25" spans="1:11" ht="23.25" customHeight="1">
      <c r="A25" s="395"/>
      <c r="B25" s="903"/>
      <c r="C25" s="904"/>
      <c r="D25" s="903"/>
      <c r="E25" s="904"/>
      <c r="F25" s="903"/>
      <c r="G25" s="904"/>
      <c r="K25" s="491" t="str">
        <f>IF(OR(LEN(B25)&gt;0,LEN(D25)&gt;0),IF(LEN(F25)=0,"E' NECESSARIO COMPILARE IL CAMPO E-MAIL"," ")," ")</f>
        <v> </v>
      </c>
    </row>
    <row r="26" spans="1:11" ht="23.25" customHeight="1">
      <c r="A26" s="395"/>
      <c r="B26" s="903"/>
      <c r="C26" s="904"/>
      <c r="D26" s="903"/>
      <c r="E26" s="904"/>
      <c r="F26" s="903"/>
      <c r="G26" s="904"/>
      <c r="K26" s="491" t="str">
        <f>IF(OR(LEN(B26)&gt;0,LEN(D26)&gt;0),IF(LEN(F26)=0,"E' NECESSARIO COMPILARE IL CAMPO E-MAIL"," ")," ")</f>
        <v> </v>
      </c>
    </row>
    <row r="27" spans="1:7" s="345" customFormat="1" ht="17.25">
      <c r="A27" s="395"/>
      <c r="B27" s="376"/>
      <c r="C27" s="377"/>
      <c r="D27" s="377"/>
      <c r="E27" s="378"/>
      <c r="F27" s="379"/>
      <c r="G27" s="379"/>
    </row>
    <row r="28" spans="1:8" ht="18" customHeight="1">
      <c r="A28" s="395"/>
      <c r="B28" s="381" t="s">
        <v>250</v>
      </c>
      <c r="C28" s="380"/>
      <c r="D28" s="380"/>
      <c r="E28" s="382"/>
      <c r="F28" s="383"/>
      <c r="G28" s="383"/>
      <c r="H28" s="350"/>
    </row>
    <row r="29" spans="1:8" ht="13.5" customHeight="1">
      <c r="A29" s="395"/>
      <c r="B29" s="380"/>
      <c r="C29" s="380"/>
      <c r="D29" s="380"/>
      <c r="E29" s="382"/>
      <c r="F29" s="384"/>
      <c r="G29" s="384"/>
      <c r="H29" s="350"/>
    </row>
    <row r="30" spans="1:8" ht="18" customHeight="1">
      <c r="A30" s="395"/>
      <c r="B30" s="909" t="s">
        <v>302</v>
      </c>
      <c r="C30" s="910"/>
      <c r="D30" s="910"/>
      <c r="E30" s="910"/>
      <c r="F30" s="910"/>
      <c r="G30" s="911"/>
      <c r="H30" s="350"/>
    </row>
    <row r="31" spans="1:7" ht="7.5" customHeight="1">
      <c r="A31" s="395"/>
      <c r="B31" s="688"/>
      <c r="C31" s="689"/>
      <c r="D31" s="689"/>
      <c r="E31" s="367"/>
      <c r="F31" s="689"/>
      <c r="G31" s="689"/>
    </row>
    <row r="32" spans="1:7" s="351" customFormat="1" ht="15.75" customHeight="1">
      <c r="A32" s="395"/>
      <c r="B32" s="690" t="s">
        <v>509</v>
      </c>
      <c r="C32" s="690"/>
      <c r="D32" s="690" t="s">
        <v>510</v>
      </c>
      <c r="E32" s="690" t="s">
        <v>511</v>
      </c>
      <c r="F32" s="752" t="s">
        <v>512</v>
      </c>
      <c r="G32" s="691" t="s">
        <v>251</v>
      </c>
    </row>
    <row r="33" spans="1:11" ht="40.5" customHeight="1">
      <c r="A33" s="395"/>
      <c r="B33" s="905"/>
      <c r="C33" s="906"/>
      <c r="D33" s="588"/>
      <c r="E33" s="592"/>
      <c r="F33" s="593"/>
      <c r="G33" s="593"/>
      <c r="K33" s="491" t="str">
        <f>IF(AND(LEN(B33)&gt;0,LEN(D33)&gt;0,LEN(E33)&gt;0,LEN(F33)&gt;0),"","COMPILARE TUTTI I DATI DEL RESPONSABILE CONTRASSEGNATI CON L'ASTERISCO")</f>
        <v>COMPILARE TUTTI I DATI DEL RESPONSABILE CONTRASSEGNATI CON L'ASTERISCO</v>
      </c>
    </row>
    <row r="34" spans="1:7" ht="20.25" customHeight="1" hidden="1">
      <c r="A34" s="395"/>
      <c r="B34" s="907"/>
      <c r="C34" s="908"/>
      <c r="D34" s="753"/>
      <c r="E34" s="492"/>
      <c r="F34" s="754"/>
      <c r="G34" s="754"/>
    </row>
    <row r="35" spans="1:7" ht="18" customHeight="1">
      <c r="A35" s="395"/>
      <c r="B35" s="695"/>
      <c r="C35" s="695"/>
      <c r="D35" s="696"/>
      <c r="E35" s="696"/>
      <c r="F35" s="367"/>
      <c r="G35" s="367"/>
    </row>
    <row r="36" spans="1:8" ht="18" customHeight="1">
      <c r="A36" s="395"/>
      <c r="B36" s="909" t="s">
        <v>460</v>
      </c>
      <c r="C36" s="910"/>
      <c r="D36" s="910"/>
      <c r="E36" s="910"/>
      <c r="F36" s="910"/>
      <c r="G36" s="911"/>
      <c r="H36" s="350"/>
    </row>
    <row r="37" spans="1:7" ht="7.5" customHeight="1">
      <c r="A37" s="395"/>
      <c r="B37" s="688"/>
      <c r="C37" s="689"/>
      <c r="D37" s="689"/>
      <c r="E37" s="367"/>
      <c r="F37" s="689"/>
      <c r="G37" s="689"/>
    </row>
    <row r="38" spans="1:7" s="351" customFormat="1" ht="15.75" customHeight="1">
      <c r="A38" s="395"/>
      <c r="B38" s="690" t="s">
        <v>247</v>
      </c>
      <c r="C38" s="690"/>
      <c r="D38" s="690" t="s">
        <v>248</v>
      </c>
      <c r="E38" s="690" t="s">
        <v>257</v>
      </c>
      <c r="F38" s="385" t="s">
        <v>240</v>
      </c>
      <c r="G38" s="691" t="s">
        <v>251</v>
      </c>
    </row>
    <row r="39" spans="1:11" ht="23.25" customHeight="1">
      <c r="A39" s="395"/>
      <c r="B39" s="913"/>
      <c r="C39" s="914"/>
      <c r="D39" s="692"/>
      <c r="E39" s="693"/>
      <c r="F39" s="694"/>
      <c r="G39" s="694"/>
      <c r="K39" s="491"/>
    </row>
    <row r="40" spans="1:7" ht="18" customHeight="1">
      <c r="A40" s="395"/>
      <c r="B40" s="695"/>
      <c r="C40" s="695"/>
      <c r="D40" s="696"/>
      <c r="E40" s="696"/>
      <c r="F40" s="367"/>
      <c r="G40" s="367"/>
    </row>
    <row r="41" spans="1:7" ht="18" customHeight="1">
      <c r="A41" s="395"/>
      <c r="B41" s="909" t="s">
        <v>306</v>
      </c>
      <c r="C41" s="910"/>
      <c r="D41" s="910"/>
      <c r="E41" s="910"/>
      <c r="F41" s="910"/>
      <c r="G41" s="911"/>
    </row>
    <row r="42" spans="1:7" ht="6" customHeight="1" hidden="1">
      <c r="A42" s="395"/>
      <c r="B42" s="346"/>
      <c r="C42" s="346"/>
      <c r="D42" s="386"/>
      <c r="E42" s="386"/>
      <c r="F42" s="387"/>
      <c r="G42" s="387"/>
    </row>
    <row r="43" spans="1:9" ht="15.75" hidden="1">
      <c r="A43" s="395"/>
      <c r="B43" s="352"/>
      <c r="C43" s="346"/>
      <c r="F43" s="362"/>
      <c r="G43" s="362"/>
      <c r="H43" s="396" t="b">
        <v>0</v>
      </c>
      <c r="I43" s="396" t="b">
        <v>0</v>
      </c>
    </row>
    <row r="44" spans="1:11" ht="29.25" customHeight="1" hidden="1">
      <c r="A44" s="395">
        <v>1</v>
      </c>
      <c r="B44" s="912" t="s">
        <v>252</v>
      </c>
      <c r="C44" s="912"/>
      <c r="D44" s="912"/>
      <c r="E44" s="912"/>
      <c r="F44" s="539"/>
      <c r="G44" s="539"/>
      <c r="H44" s="476"/>
      <c r="I44" s="476"/>
      <c r="J44" s="493"/>
      <c r="K44" s="491"/>
    </row>
    <row r="45" spans="2:9" ht="8.25" customHeight="1" hidden="1">
      <c r="B45" s="352"/>
      <c r="C45" s="346"/>
      <c r="F45" s="582"/>
      <c r="G45" s="582"/>
      <c r="H45" s="396"/>
      <c r="I45" s="396"/>
    </row>
    <row r="46" spans="1:11" ht="29.25" customHeight="1" hidden="1">
      <c r="A46" s="395">
        <v>2</v>
      </c>
      <c r="B46" s="912" t="s">
        <v>252</v>
      </c>
      <c r="C46" s="912"/>
      <c r="D46" s="912"/>
      <c r="E46" s="912"/>
      <c r="F46" s="583"/>
      <c r="G46" s="583"/>
      <c r="H46" s="476"/>
      <c r="I46" s="476"/>
      <c r="J46" s="493"/>
      <c r="K46" s="491"/>
    </row>
    <row r="47" spans="1:9" ht="8.25" customHeight="1" hidden="1">
      <c r="A47" s="395"/>
      <c r="B47" s="352"/>
      <c r="C47" s="346"/>
      <c r="F47" s="582"/>
      <c r="G47" s="582"/>
      <c r="H47" s="396"/>
      <c r="I47" s="396"/>
    </row>
    <row r="48" spans="1:11" ht="29.25" customHeight="1" hidden="1">
      <c r="A48" s="395">
        <v>3</v>
      </c>
      <c r="B48" s="912" t="s">
        <v>252</v>
      </c>
      <c r="C48" s="912"/>
      <c r="D48" s="912"/>
      <c r="E48" s="912"/>
      <c r="F48" s="583"/>
      <c r="G48" s="583"/>
      <c r="H48" s="476"/>
      <c r="I48" s="476"/>
      <c r="J48" s="493"/>
      <c r="K48" s="491"/>
    </row>
    <row r="49" spans="1:9" ht="8.25" customHeight="1" hidden="1">
      <c r="A49" s="395"/>
      <c r="B49" s="584"/>
      <c r="C49" s="584"/>
      <c r="D49" s="584"/>
      <c r="E49" s="584"/>
      <c r="F49" s="582"/>
      <c r="G49" s="582"/>
      <c r="H49" s="396"/>
      <c r="I49" s="396"/>
    </row>
    <row r="50" spans="1:11" ht="29.25" customHeight="1" hidden="1">
      <c r="A50" s="395">
        <v>4</v>
      </c>
      <c r="B50" s="912" t="s">
        <v>252</v>
      </c>
      <c r="C50" s="912"/>
      <c r="D50" s="912"/>
      <c r="E50" s="912"/>
      <c r="F50" s="583"/>
      <c r="G50" s="583"/>
      <c r="H50" s="476"/>
      <c r="I50" s="476"/>
      <c r="J50" s="493"/>
      <c r="K50" s="491"/>
    </row>
    <row r="51" spans="1:9" ht="9.75" customHeight="1" hidden="1">
      <c r="A51" s="395"/>
      <c r="H51" s="476"/>
      <c r="I51" s="476"/>
    </row>
    <row r="52" spans="1:7" ht="15.75" hidden="1">
      <c r="A52" s="395"/>
      <c r="B52" s="367"/>
      <c r="C52" s="367"/>
      <c r="F52" s="387"/>
      <c r="G52" s="388"/>
    </row>
    <row r="53" spans="1:11" ht="27" customHeight="1" hidden="1">
      <c r="A53" s="395">
        <v>5</v>
      </c>
      <c r="B53" s="901" t="s">
        <v>252</v>
      </c>
      <c r="C53" s="901"/>
      <c r="D53" s="901"/>
      <c r="E53" s="901"/>
      <c r="F53" s="902"/>
      <c r="G53" s="619"/>
      <c r="K53" s="491"/>
    </row>
    <row r="54" spans="1:7" ht="4.5" customHeight="1" hidden="1">
      <c r="A54" s="395"/>
      <c r="B54" s="352"/>
      <c r="C54" s="352"/>
      <c r="D54" s="611"/>
      <c r="E54" s="611"/>
      <c r="F54" s="611"/>
      <c r="G54" s="390"/>
    </row>
    <row r="55" spans="1:7" ht="15.75" hidden="1">
      <c r="A55" s="395"/>
      <c r="B55" s="612"/>
      <c r="C55" s="612"/>
      <c r="D55" s="613"/>
      <c r="E55" s="614"/>
      <c r="F55" s="530"/>
      <c r="G55" s="388"/>
    </row>
    <row r="56" spans="1:11" ht="24" customHeight="1" hidden="1">
      <c r="A56" s="395">
        <v>6</v>
      </c>
      <c r="B56" s="901" t="s">
        <v>252</v>
      </c>
      <c r="C56" s="901"/>
      <c r="D56" s="901"/>
      <c r="E56" s="901"/>
      <c r="F56" s="902"/>
      <c r="G56" s="619"/>
      <c r="K56" s="491"/>
    </row>
    <row r="57" spans="1:7" ht="4.5" customHeight="1" hidden="1">
      <c r="A57" s="395"/>
      <c r="B57" s="352"/>
      <c r="C57" s="608"/>
      <c r="D57" s="613"/>
      <c r="E57" s="614"/>
      <c r="F57" s="530"/>
      <c r="G57" s="368"/>
    </row>
    <row r="58" spans="1:7" ht="15.75" hidden="1">
      <c r="A58" s="395"/>
      <c r="B58" s="612"/>
      <c r="C58" s="615"/>
      <c r="D58" s="616"/>
      <c r="E58" s="617"/>
      <c r="F58" s="618"/>
      <c r="G58" s="388"/>
    </row>
    <row r="59" spans="1:11" ht="24" customHeight="1" hidden="1">
      <c r="A59" s="395">
        <v>7</v>
      </c>
      <c r="B59" s="901" t="s">
        <v>252</v>
      </c>
      <c r="C59" s="901"/>
      <c r="D59" s="901"/>
      <c r="E59" s="901"/>
      <c r="F59" s="902"/>
      <c r="G59" s="619"/>
      <c r="K59" s="491"/>
    </row>
    <row r="60" spans="1:7" ht="4.5" customHeight="1" hidden="1">
      <c r="A60" s="395"/>
      <c r="B60" s="352"/>
      <c r="C60" s="608"/>
      <c r="D60" s="613"/>
      <c r="E60" s="614"/>
      <c r="F60" s="530"/>
      <c r="G60" s="368" t="s">
        <v>92</v>
      </c>
    </row>
    <row r="61" spans="1:7" ht="15.75" hidden="1">
      <c r="A61" s="395"/>
      <c r="B61" s="612"/>
      <c r="C61" s="615"/>
      <c r="D61" s="616"/>
      <c r="E61" s="617"/>
      <c r="F61" s="618"/>
      <c r="G61" s="388"/>
    </row>
    <row r="62" spans="1:11" ht="24" customHeight="1" hidden="1">
      <c r="A62" s="395">
        <v>8</v>
      </c>
      <c r="B62" s="901" t="s">
        <v>252</v>
      </c>
      <c r="C62" s="901"/>
      <c r="D62" s="901"/>
      <c r="E62" s="901"/>
      <c r="F62" s="902"/>
      <c r="G62" s="619"/>
      <c r="K62" s="491"/>
    </row>
    <row r="63" spans="1:7" ht="4.5" customHeight="1" hidden="1">
      <c r="A63" s="395"/>
      <c r="B63" s="352"/>
      <c r="C63" s="608"/>
      <c r="D63" s="613"/>
      <c r="E63" s="614"/>
      <c r="F63" s="530"/>
      <c r="G63" s="368" t="s">
        <v>92</v>
      </c>
    </row>
    <row r="64" spans="1:10" s="367" customFormat="1" ht="15" customHeight="1" hidden="1">
      <c r="A64" s="528"/>
      <c r="B64" s="352"/>
      <c r="C64" s="608"/>
      <c r="D64" s="613"/>
      <c r="E64" s="614"/>
      <c r="F64" s="530"/>
      <c r="G64"/>
      <c r="H64"/>
      <c r="I64" s="532"/>
      <c r="J64" s="532"/>
    </row>
    <row r="65" spans="1:10" s="367" customFormat="1" ht="15" customHeight="1" hidden="1">
      <c r="A65" s="528"/>
      <c r="B65" s="352"/>
      <c r="C65" s="608"/>
      <c r="D65" s="613"/>
      <c r="E65" s="614"/>
      <c r="F65" s="530"/>
      <c r="G65"/>
      <c r="H65"/>
      <c r="I65" s="527"/>
      <c r="J65" s="532"/>
    </row>
    <row r="66" spans="1:10" s="367" customFormat="1" ht="15" customHeight="1" hidden="1">
      <c r="A66" s="528"/>
      <c r="B66" s="352"/>
      <c r="C66" s="608"/>
      <c r="D66" s="613"/>
      <c r="E66" s="614"/>
      <c r="F66" s="530"/>
      <c r="G66"/>
      <c r="H66"/>
      <c r="I66" s="527"/>
      <c r="J66" s="532"/>
    </row>
    <row r="67" spans="1:10" s="367" customFormat="1" ht="15" customHeight="1" hidden="1">
      <c r="A67" s="528"/>
      <c r="B67" s="352"/>
      <c r="C67" s="608"/>
      <c r="D67" s="613"/>
      <c r="E67" s="614"/>
      <c r="F67" s="530"/>
      <c r="G67"/>
      <c r="H67"/>
      <c r="I67" s="527"/>
      <c r="J67" s="532"/>
    </row>
    <row r="68" spans="1:10" s="367" customFormat="1" ht="15" customHeight="1" hidden="1">
      <c r="A68" s="528"/>
      <c r="B68" s="352"/>
      <c r="C68" s="608"/>
      <c r="D68" s="613"/>
      <c r="E68" s="614"/>
      <c r="F68" s="530"/>
      <c r="G68"/>
      <c r="H68"/>
      <c r="I68" s="527"/>
      <c r="J68" s="532"/>
    </row>
    <row r="69" spans="1:10" s="367" customFormat="1" ht="15" customHeight="1" hidden="1">
      <c r="A69" s="528"/>
      <c r="B69" s="352"/>
      <c r="C69" s="608"/>
      <c r="D69" s="613"/>
      <c r="E69" s="614"/>
      <c r="F69" s="530"/>
      <c r="G69"/>
      <c r="H69"/>
      <c r="I69" s="527"/>
      <c r="J69" s="532"/>
    </row>
    <row r="70" spans="1:7" ht="9.75" customHeight="1" hidden="1">
      <c r="A70" s="395"/>
      <c r="B70" s="352"/>
      <c r="C70" s="608"/>
      <c r="D70" s="613"/>
      <c r="E70" s="614"/>
      <c r="F70" s="530"/>
      <c r="G70" s="536"/>
    </row>
    <row r="71" spans="1:7" ht="9.75" customHeight="1" hidden="1">
      <c r="A71" s="395"/>
      <c r="B71" s="352"/>
      <c r="C71" s="608"/>
      <c r="D71" s="613"/>
      <c r="E71" s="614"/>
      <c r="F71" s="530"/>
      <c r="G71" s="536"/>
    </row>
    <row r="72" spans="1:7" ht="9.75" customHeight="1" hidden="1">
      <c r="A72" s="395"/>
      <c r="B72" s="352"/>
      <c r="C72" s="608"/>
      <c r="D72" s="613"/>
      <c r="E72" s="614"/>
      <c r="F72" s="530"/>
      <c r="G72" s="536"/>
    </row>
    <row r="73" spans="1:7" ht="9.75" customHeight="1" hidden="1">
      <c r="A73" s="395"/>
      <c r="B73" s="352"/>
      <c r="C73" s="608"/>
      <c r="D73" s="613"/>
      <c r="E73" s="614"/>
      <c r="F73" s="530"/>
      <c r="G73" s="536"/>
    </row>
    <row r="74" spans="1:7" ht="9.75" customHeight="1" hidden="1">
      <c r="A74" s="395"/>
      <c r="B74" s="352"/>
      <c r="C74" s="608"/>
      <c r="D74" s="613"/>
      <c r="E74" s="614"/>
      <c r="F74" s="530"/>
      <c r="G74" s="536"/>
    </row>
    <row r="75" spans="1:7" ht="9.75" customHeight="1" hidden="1">
      <c r="A75" s="395"/>
      <c r="B75" s="352"/>
      <c r="C75" s="608"/>
      <c r="D75" s="613"/>
      <c r="E75" s="614"/>
      <c r="F75" s="530"/>
      <c r="G75" s="536"/>
    </row>
    <row r="76" spans="1:7" ht="9.75" customHeight="1" hidden="1">
      <c r="A76" s="395"/>
      <c r="B76" s="352"/>
      <c r="C76" s="608"/>
      <c r="D76" s="613"/>
      <c r="E76" s="614"/>
      <c r="F76" s="530"/>
      <c r="G76" s="536"/>
    </row>
    <row r="77" spans="1:7" ht="9.75" customHeight="1" hidden="1">
      <c r="A77" s="395"/>
      <c r="B77" s="352"/>
      <c r="C77" s="608"/>
      <c r="D77" s="613"/>
      <c r="E77" s="614"/>
      <c r="F77" s="530"/>
      <c r="G77" s="536"/>
    </row>
    <row r="78" spans="1:7" ht="9.75" customHeight="1" hidden="1">
      <c r="A78" s="395"/>
      <c r="B78" s="352"/>
      <c r="C78" s="608"/>
      <c r="D78" s="613"/>
      <c r="E78" s="614"/>
      <c r="F78" s="530"/>
      <c r="G78" s="536"/>
    </row>
    <row r="79" spans="1:11" ht="9.75" customHeight="1" hidden="1">
      <c r="A79" s="395"/>
      <c r="B79" s="352"/>
      <c r="C79" s="608"/>
      <c r="D79" s="613"/>
      <c r="E79" s="614"/>
      <c r="F79" s="530"/>
      <c r="G79" s="529"/>
      <c r="K79" s="491"/>
    </row>
    <row r="80" spans="1:7" ht="17.25" customHeight="1" hidden="1">
      <c r="A80" s="395"/>
      <c r="B80" s="352"/>
      <c r="C80" s="608"/>
      <c r="D80" s="613"/>
      <c r="E80" s="614"/>
      <c r="F80" s="530"/>
      <c r="G80" s="368"/>
    </row>
    <row r="81" spans="1:7" ht="15.75" hidden="1">
      <c r="A81" s="395"/>
      <c r="B81" s="612"/>
      <c r="C81" s="615"/>
      <c r="D81" s="616"/>
      <c r="E81" s="617"/>
      <c r="F81" s="618"/>
      <c r="G81" s="388"/>
    </row>
    <row r="82" spans="1:11" ht="27" customHeight="1" hidden="1">
      <c r="A82" s="395">
        <v>9</v>
      </c>
      <c r="B82" s="901" t="s">
        <v>252</v>
      </c>
      <c r="C82" s="901"/>
      <c r="D82" s="901"/>
      <c r="E82" s="901"/>
      <c r="F82" s="902"/>
      <c r="G82" s="619"/>
      <c r="K82" s="491"/>
    </row>
    <row r="83" spans="1:11" ht="5.25" customHeight="1" hidden="1">
      <c r="A83" s="395"/>
      <c r="B83" s="487"/>
      <c r="C83" s="487"/>
      <c r="D83" s="487"/>
      <c r="E83" s="487"/>
      <c r="F83" s="494"/>
      <c r="G83" s="368"/>
      <c r="K83" s="491"/>
    </row>
    <row r="84" spans="1:7" ht="15.75" hidden="1">
      <c r="A84" s="395"/>
      <c r="B84" s="612"/>
      <c r="C84" s="615"/>
      <c r="D84" s="616"/>
      <c r="E84" s="617"/>
      <c r="F84" s="618"/>
      <c r="G84" s="388"/>
    </row>
    <row r="85" spans="1:11" ht="27" customHeight="1" hidden="1">
      <c r="A85" s="395">
        <v>10</v>
      </c>
      <c r="B85" s="901" t="s">
        <v>252</v>
      </c>
      <c r="C85" s="901"/>
      <c r="D85" s="901"/>
      <c r="E85" s="901"/>
      <c r="F85" s="902"/>
      <c r="G85" s="619"/>
      <c r="K85" s="491"/>
    </row>
    <row r="86" spans="1:11" ht="5.25" customHeight="1" hidden="1">
      <c r="A86" s="395"/>
      <c r="B86" s="487"/>
      <c r="C86" s="487"/>
      <c r="D86" s="487"/>
      <c r="E86" s="487"/>
      <c r="F86" s="494"/>
      <c r="G86" s="368"/>
      <c r="K86" s="491"/>
    </row>
    <row r="87" spans="1:7" ht="15.75" hidden="1">
      <c r="A87" s="395"/>
      <c r="B87" s="612"/>
      <c r="C87" s="615"/>
      <c r="D87" s="616"/>
      <c r="E87" s="617"/>
      <c r="F87" s="618"/>
      <c r="G87" s="388"/>
    </row>
    <row r="88" spans="1:11" ht="27" customHeight="1" hidden="1">
      <c r="A88" s="395">
        <v>11</v>
      </c>
      <c r="B88" s="901" t="s">
        <v>252</v>
      </c>
      <c r="C88" s="901"/>
      <c r="D88" s="901"/>
      <c r="E88" s="901"/>
      <c r="F88" s="902"/>
      <c r="G88" s="619"/>
      <c r="K88" s="491"/>
    </row>
    <row r="89" spans="1:11" ht="5.25" customHeight="1" hidden="1">
      <c r="A89" s="395"/>
      <c r="B89" s="487"/>
      <c r="C89" s="487"/>
      <c r="D89" s="487"/>
      <c r="E89" s="487"/>
      <c r="F89" s="494"/>
      <c r="G89" s="368"/>
      <c r="K89" s="491"/>
    </row>
    <row r="90" spans="1:7" ht="13.5" hidden="1">
      <c r="A90" s="609"/>
      <c r="B90" s="609"/>
      <c r="C90" s="609"/>
      <c r="D90" s="609"/>
      <c r="E90" s="609"/>
      <c r="F90" s="610"/>
      <c r="G90" s="388"/>
    </row>
    <row r="91" spans="1:11" ht="27" customHeight="1" hidden="1">
      <c r="A91" s="395">
        <v>12</v>
      </c>
      <c r="B91" s="901" t="s">
        <v>252</v>
      </c>
      <c r="C91" s="901"/>
      <c r="D91" s="901"/>
      <c r="E91" s="901"/>
      <c r="F91" s="902"/>
      <c r="G91" s="619"/>
      <c r="K91" s="491"/>
    </row>
    <row r="92" spans="1:11" ht="4.5" customHeight="1" hidden="1">
      <c r="A92" s="395"/>
      <c r="B92" s="487"/>
      <c r="C92" s="487"/>
      <c r="D92" s="487"/>
      <c r="E92" s="487"/>
      <c r="F92" s="494"/>
      <c r="G92" s="494"/>
      <c r="K92" s="491"/>
    </row>
    <row r="93" spans="1:7" ht="15.75" hidden="1">
      <c r="A93" s="395"/>
      <c r="B93" s="612"/>
      <c r="C93" s="615"/>
      <c r="D93" s="616"/>
      <c r="E93" s="617"/>
      <c r="F93" s="618"/>
      <c r="G93" s="388"/>
    </row>
    <row r="94" spans="1:11" ht="27" customHeight="1" hidden="1">
      <c r="A94" s="395">
        <v>13</v>
      </c>
      <c r="B94" s="901" t="s">
        <v>252</v>
      </c>
      <c r="C94" s="901"/>
      <c r="D94" s="901"/>
      <c r="E94" s="901"/>
      <c r="F94" s="902"/>
      <c r="G94" s="619"/>
      <c r="K94" s="491"/>
    </row>
    <row r="95" spans="1:11" ht="4.5" customHeight="1" hidden="1">
      <c r="A95" s="395"/>
      <c r="B95" s="487"/>
      <c r="C95" s="487"/>
      <c r="D95" s="487"/>
      <c r="E95" s="487"/>
      <c r="F95" s="494"/>
      <c r="G95" s="494"/>
      <c r="K95" s="491"/>
    </row>
    <row r="96" spans="1:7" ht="15.75" hidden="1">
      <c r="A96" s="395"/>
      <c r="B96" s="612"/>
      <c r="C96" s="615"/>
      <c r="D96" s="616"/>
      <c r="E96" s="617"/>
      <c r="F96" s="618"/>
      <c r="G96" s="388"/>
    </row>
    <row r="97" spans="1:11" ht="27" customHeight="1" hidden="1">
      <c r="A97" s="395">
        <v>30</v>
      </c>
      <c r="B97" s="901" t="s">
        <v>252</v>
      </c>
      <c r="C97" s="901"/>
      <c r="D97" s="901"/>
      <c r="E97" s="901"/>
      <c r="F97" s="902"/>
      <c r="G97" s="619"/>
      <c r="K97" s="491"/>
    </row>
    <row r="98" spans="1:11" ht="4.5" customHeight="1">
      <c r="A98" s="395"/>
      <c r="B98" s="487"/>
      <c r="C98" s="487"/>
      <c r="D98" s="487"/>
      <c r="E98" s="487"/>
      <c r="F98" s="494"/>
      <c r="G98" s="494"/>
      <c r="K98" s="491"/>
    </row>
    <row r="99" spans="1:7" ht="15.75">
      <c r="A99" s="395"/>
      <c r="B99" s="612"/>
      <c r="C99" s="615"/>
      <c r="D99" s="616"/>
      <c r="E99" s="617"/>
      <c r="F99" s="618"/>
      <c r="G99" s="388" t="s">
        <v>253</v>
      </c>
    </row>
    <row r="100" spans="1:11" ht="27" customHeight="1">
      <c r="A100" s="395">
        <v>31</v>
      </c>
      <c r="B100" s="901" t="s">
        <v>409</v>
      </c>
      <c r="C100" s="901"/>
      <c r="D100" s="901"/>
      <c r="E100" s="901"/>
      <c r="F100" s="902"/>
      <c r="G100" s="541"/>
      <c r="K100" s="491"/>
    </row>
    <row r="101" spans="1:11" ht="4.5" customHeight="1">
      <c r="A101" s="395"/>
      <c r="B101" s="487"/>
      <c r="C101" s="487"/>
      <c r="D101" s="487"/>
      <c r="E101" s="487"/>
      <c r="F101" s="494"/>
      <c r="G101" s="494"/>
      <c r="K101" s="491"/>
    </row>
    <row r="102" spans="1:7" ht="15.75">
      <c r="A102" s="395"/>
      <c r="B102" s="612"/>
      <c r="C102" s="615"/>
      <c r="D102" s="616"/>
      <c r="E102" s="617"/>
      <c r="F102" s="618"/>
      <c r="G102" s="388"/>
    </row>
    <row r="103" spans="1:11" ht="27" customHeight="1">
      <c r="A103" s="395">
        <v>32</v>
      </c>
      <c r="B103" s="901" t="s">
        <v>252</v>
      </c>
      <c r="C103" s="901"/>
      <c r="D103" s="901"/>
      <c r="E103" s="901"/>
      <c r="F103" s="902"/>
      <c r="G103" s="619"/>
      <c r="K103" s="491"/>
    </row>
    <row r="104" spans="1:11" ht="4.5" customHeight="1">
      <c r="A104" s="395"/>
      <c r="B104" s="487"/>
      <c r="C104" s="487"/>
      <c r="D104" s="487"/>
      <c r="E104" s="487"/>
      <c r="F104" s="494"/>
      <c r="G104" s="494"/>
      <c r="K104" s="491"/>
    </row>
    <row r="105" spans="1:7" ht="15.75">
      <c r="A105" s="395"/>
      <c r="B105" s="612"/>
      <c r="C105" s="615"/>
      <c r="D105" s="616"/>
      <c r="E105" s="617"/>
      <c r="F105" s="618"/>
      <c r="G105" s="388" t="s">
        <v>253</v>
      </c>
    </row>
    <row r="106" spans="1:11" ht="27" customHeight="1">
      <c r="A106" s="395">
        <v>33</v>
      </c>
      <c r="B106" s="901" t="s">
        <v>410</v>
      </c>
      <c r="C106" s="901"/>
      <c r="D106" s="901"/>
      <c r="E106" s="901"/>
      <c r="F106" s="902"/>
      <c r="G106" s="541"/>
      <c r="K106" s="491"/>
    </row>
    <row r="107" spans="1:11" ht="4.5" customHeight="1">
      <c r="A107" s="395"/>
      <c r="B107" s="487"/>
      <c r="C107" s="487"/>
      <c r="D107" s="487"/>
      <c r="E107" s="487"/>
      <c r="F107" s="494"/>
      <c r="G107" s="494"/>
      <c r="K107" s="491"/>
    </row>
    <row r="108" spans="1:7" ht="15.75">
      <c r="A108" s="395"/>
      <c r="B108" s="612"/>
      <c r="C108" s="615"/>
      <c r="D108" s="616"/>
      <c r="E108" s="617"/>
      <c r="F108" s="618"/>
      <c r="G108" s="388" t="s">
        <v>253</v>
      </c>
    </row>
    <row r="109" spans="1:11" ht="27" customHeight="1">
      <c r="A109" s="395">
        <v>34</v>
      </c>
      <c r="B109" s="901" t="s">
        <v>411</v>
      </c>
      <c r="C109" s="901"/>
      <c r="D109" s="901"/>
      <c r="E109" s="901"/>
      <c r="F109" s="902"/>
      <c r="G109" s="541"/>
      <c r="K109" s="491"/>
    </row>
    <row r="110" spans="1:11" ht="4.5" customHeight="1" hidden="1">
      <c r="A110" s="395"/>
      <c r="B110" s="487"/>
      <c r="C110" s="487"/>
      <c r="D110" s="487"/>
      <c r="E110" s="487"/>
      <c r="F110" s="494"/>
      <c r="G110" s="494"/>
      <c r="K110" s="491"/>
    </row>
    <row r="111" spans="1:7" ht="15.75" hidden="1">
      <c r="A111" s="395"/>
      <c r="B111" s="612"/>
      <c r="C111" s="615"/>
      <c r="D111" s="616"/>
      <c r="E111" s="617"/>
      <c r="F111" s="618"/>
      <c r="G111" s="388"/>
    </row>
    <row r="112" spans="1:11" ht="27" customHeight="1" hidden="1">
      <c r="A112" s="395">
        <v>35</v>
      </c>
      <c r="B112" s="901" t="s">
        <v>252</v>
      </c>
      <c r="C112" s="901"/>
      <c r="D112" s="901"/>
      <c r="E112" s="901"/>
      <c r="F112" s="902"/>
      <c r="G112" s="619"/>
      <c r="K112" s="491"/>
    </row>
    <row r="113" spans="1:11" ht="4.5" customHeight="1" hidden="1">
      <c r="A113" s="395"/>
      <c r="B113" s="487"/>
      <c r="C113" s="487"/>
      <c r="D113" s="487"/>
      <c r="E113" s="487"/>
      <c r="F113" s="494"/>
      <c r="G113" s="494"/>
      <c r="K113" s="491"/>
    </row>
    <row r="114" spans="1:7" ht="15.75" hidden="1">
      <c r="A114" s="395"/>
      <c r="B114" s="612"/>
      <c r="C114" s="615"/>
      <c r="D114" s="616"/>
      <c r="E114" s="617"/>
      <c r="F114" s="618"/>
      <c r="G114" s="388"/>
    </row>
    <row r="115" spans="1:11" ht="27" customHeight="1" hidden="1">
      <c r="A115" s="395">
        <v>36</v>
      </c>
      <c r="B115" s="901" t="s">
        <v>252</v>
      </c>
      <c r="C115" s="901"/>
      <c r="D115" s="901"/>
      <c r="E115" s="901"/>
      <c r="F115" s="902"/>
      <c r="G115" s="619"/>
      <c r="K115" s="491"/>
    </row>
    <row r="116" spans="1:11" ht="4.5" customHeight="1" hidden="1">
      <c r="A116" s="395"/>
      <c r="B116" s="487"/>
      <c r="C116" s="487"/>
      <c r="D116" s="487"/>
      <c r="E116" s="487"/>
      <c r="F116" s="494"/>
      <c r="G116" s="494"/>
      <c r="K116" s="491"/>
    </row>
    <row r="117" spans="1:7" ht="15.75" hidden="1">
      <c r="A117" s="395"/>
      <c r="B117" s="612"/>
      <c r="C117" s="615"/>
      <c r="D117" s="616"/>
      <c r="E117" s="617"/>
      <c r="F117" s="618"/>
      <c r="G117" s="388"/>
    </row>
    <row r="118" spans="1:11" ht="27" customHeight="1" hidden="1">
      <c r="A118" s="395">
        <v>37</v>
      </c>
      <c r="B118" s="901" t="s">
        <v>252</v>
      </c>
      <c r="C118" s="901"/>
      <c r="D118" s="901"/>
      <c r="E118" s="901"/>
      <c r="F118" s="902"/>
      <c r="G118" s="619"/>
      <c r="K118" s="491"/>
    </row>
    <row r="119" spans="1:11" ht="4.5" customHeight="1" hidden="1">
      <c r="A119" s="395"/>
      <c r="B119" s="487"/>
      <c r="C119" s="487"/>
      <c r="D119" s="487"/>
      <c r="E119" s="487"/>
      <c r="F119" s="494"/>
      <c r="G119" s="494"/>
      <c r="K119" s="491"/>
    </row>
    <row r="120" spans="1:7" ht="15.75" hidden="1">
      <c r="A120" s="395"/>
      <c r="B120" s="612"/>
      <c r="C120" s="615"/>
      <c r="D120" s="616"/>
      <c r="E120" s="617"/>
      <c r="F120" s="618"/>
      <c r="G120" s="388"/>
    </row>
    <row r="121" spans="1:11" ht="27" customHeight="1" hidden="1">
      <c r="A121" s="395">
        <v>38</v>
      </c>
      <c r="B121" s="901" t="s">
        <v>252</v>
      </c>
      <c r="C121" s="901"/>
      <c r="D121" s="901"/>
      <c r="E121" s="901"/>
      <c r="F121" s="902"/>
      <c r="G121" s="619"/>
      <c r="K121" s="491"/>
    </row>
    <row r="122" spans="1:11" ht="4.5" customHeight="1" hidden="1">
      <c r="A122" s="395"/>
      <c r="B122" s="487"/>
      <c r="C122" s="487"/>
      <c r="D122" s="487"/>
      <c r="E122" s="487"/>
      <c r="F122" s="494"/>
      <c r="G122" s="494"/>
      <c r="K122" s="491"/>
    </row>
    <row r="123" spans="1:7" ht="15.75" hidden="1">
      <c r="A123" s="395"/>
      <c r="B123" s="612"/>
      <c r="C123" s="615"/>
      <c r="D123" s="616"/>
      <c r="E123" s="617"/>
      <c r="F123" s="618"/>
      <c r="G123" s="388"/>
    </row>
    <row r="124" spans="1:11" ht="27" customHeight="1" hidden="1">
      <c r="A124" s="395">
        <v>39</v>
      </c>
      <c r="B124" s="901" t="s">
        <v>252</v>
      </c>
      <c r="C124" s="901"/>
      <c r="D124" s="901"/>
      <c r="E124" s="901"/>
      <c r="F124" s="902"/>
      <c r="G124" s="619"/>
      <c r="K124" s="491"/>
    </row>
    <row r="125" spans="1:11" ht="4.5" customHeight="1" hidden="1">
      <c r="A125" s="395"/>
      <c r="B125" s="487"/>
      <c r="C125" s="487"/>
      <c r="D125" s="487"/>
      <c r="E125" s="487"/>
      <c r="F125" s="494"/>
      <c r="G125" s="494"/>
      <c r="K125" s="491"/>
    </row>
    <row r="126" spans="1:7" ht="15.75" hidden="1">
      <c r="A126" s="395"/>
      <c r="B126" s="612"/>
      <c r="C126" s="615"/>
      <c r="D126" s="616"/>
      <c r="E126" s="617"/>
      <c r="F126" s="618"/>
      <c r="G126" s="388"/>
    </row>
    <row r="127" spans="1:11" ht="27" customHeight="1" hidden="1">
      <c r="A127" s="395">
        <v>40</v>
      </c>
      <c r="B127" s="901" t="s">
        <v>252</v>
      </c>
      <c r="C127" s="901"/>
      <c r="D127" s="901"/>
      <c r="E127" s="901"/>
      <c r="F127" s="902"/>
      <c r="G127" s="619"/>
      <c r="K127" s="491"/>
    </row>
    <row r="128" spans="1:11" ht="4.5" customHeight="1" hidden="1">
      <c r="A128" s="395"/>
      <c r="B128" s="487"/>
      <c r="C128" s="487"/>
      <c r="D128" s="487"/>
      <c r="E128" s="487"/>
      <c r="F128" s="494"/>
      <c r="G128" s="494"/>
      <c r="K128" s="491"/>
    </row>
    <row r="129" spans="1:7" ht="15.75" hidden="1">
      <c r="A129" s="395"/>
      <c r="B129" s="612"/>
      <c r="C129" s="615"/>
      <c r="D129" s="616"/>
      <c r="E129" s="617"/>
      <c r="F129" s="618"/>
      <c r="G129" s="388"/>
    </row>
    <row r="130" spans="1:11" ht="27" customHeight="1" hidden="1">
      <c r="A130" s="395">
        <v>41</v>
      </c>
      <c r="B130" s="901" t="s">
        <v>252</v>
      </c>
      <c r="C130" s="901"/>
      <c r="D130" s="901"/>
      <c r="E130" s="901"/>
      <c r="F130" s="902"/>
      <c r="G130" s="619"/>
      <c r="K130" s="491"/>
    </row>
    <row r="131" spans="1:11" ht="4.5" customHeight="1" hidden="1">
      <c r="A131" s="395"/>
      <c r="B131" s="487"/>
      <c r="C131" s="487"/>
      <c r="D131" s="487"/>
      <c r="E131" s="487"/>
      <c r="F131" s="494"/>
      <c r="G131" s="494"/>
      <c r="K131" s="491"/>
    </row>
    <row r="132" spans="1:7" ht="15.75" hidden="1">
      <c r="A132" s="395"/>
      <c r="B132" s="612"/>
      <c r="C132" s="615"/>
      <c r="D132" s="616"/>
      <c r="E132" s="617"/>
      <c r="F132" s="618"/>
      <c r="G132" s="388"/>
    </row>
    <row r="133" spans="1:11" ht="27" customHeight="1" hidden="1">
      <c r="A133" s="395">
        <v>42</v>
      </c>
      <c r="B133" s="901" t="s">
        <v>252</v>
      </c>
      <c r="C133" s="901"/>
      <c r="D133" s="901"/>
      <c r="E133" s="901"/>
      <c r="F133" s="902"/>
      <c r="G133" s="619"/>
      <c r="K133" s="491"/>
    </row>
    <row r="134" spans="1:11" ht="4.5" customHeight="1" hidden="1">
      <c r="A134" s="395"/>
      <c r="B134" s="487"/>
      <c r="C134" s="487"/>
      <c r="D134" s="487"/>
      <c r="E134" s="487"/>
      <c r="F134" s="494"/>
      <c r="G134" s="494"/>
      <c r="K134" s="491"/>
    </row>
    <row r="135" spans="1:7" ht="15.75" hidden="1">
      <c r="A135" s="395"/>
      <c r="B135" s="612"/>
      <c r="C135" s="615"/>
      <c r="D135" s="616"/>
      <c r="E135" s="617"/>
      <c r="F135" s="618"/>
      <c r="G135" s="388"/>
    </row>
    <row r="136" spans="1:11" ht="27" customHeight="1" hidden="1">
      <c r="A136" s="395">
        <v>43</v>
      </c>
      <c r="B136" s="901" t="s">
        <v>252</v>
      </c>
      <c r="C136" s="901"/>
      <c r="D136" s="901"/>
      <c r="E136" s="901"/>
      <c r="F136" s="902"/>
      <c r="G136" s="619"/>
      <c r="K136" s="491"/>
    </row>
    <row r="137" spans="1:11" ht="4.5" customHeight="1" hidden="1">
      <c r="A137" s="395"/>
      <c r="B137" s="487"/>
      <c r="C137" s="487"/>
      <c r="D137" s="487"/>
      <c r="E137" s="487"/>
      <c r="F137" s="494"/>
      <c r="G137" s="494"/>
      <c r="K137" s="491"/>
    </row>
    <row r="138" spans="1:7" ht="15.75" hidden="1">
      <c r="A138" s="395"/>
      <c r="B138" s="612"/>
      <c r="C138" s="615"/>
      <c r="D138" s="616"/>
      <c r="E138" s="617"/>
      <c r="F138" s="618"/>
      <c r="G138" s="388"/>
    </row>
    <row r="139" spans="1:11" ht="27" customHeight="1" hidden="1">
      <c r="A139" s="395">
        <v>44</v>
      </c>
      <c r="B139" s="901" t="s">
        <v>252</v>
      </c>
      <c r="C139" s="901"/>
      <c r="D139" s="901"/>
      <c r="E139" s="901"/>
      <c r="F139" s="902"/>
      <c r="G139" s="619"/>
      <c r="K139" s="491"/>
    </row>
    <row r="140" spans="1:11" ht="4.5" customHeight="1" hidden="1">
      <c r="A140" s="395"/>
      <c r="B140" s="487"/>
      <c r="C140" s="487"/>
      <c r="D140" s="487"/>
      <c r="E140" s="487"/>
      <c r="F140" s="494"/>
      <c r="G140" s="494"/>
      <c r="K140" s="491"/>
    </row>
    <row r="141" spans="1:7" ht="15.75" hidden="1">
      <c r="A141" s="395"/>
      <c r="B141" s="612"/>
      <c r="C141" s="615"/>
      <c r="D141" s="616"/>
      <c r="E141" s="617"/>
      <c r="F141" s="618"/>
      <c r="G141" s="388"/>
    </row>
    <row r="142" spans="1:11" ht="27" customHeight="1" hidden="1">
      <c r="A142" s="395">
        <v>45</v>
      </c>
      <c r="B142" s="901" t="s">
        <v>252</v>
      </c>
      <c r="C142" s="901"/>
      <c r="D142" s="901"/>
      <c r="E142" s="901"/>
      <c r="F142" s="902"/>
      <c r="G142" s="619"/>
      <c r="K142" s="491"/>
    </row>
    <row r="143" spans="1:11" ht="4.5" customHeight="1" hidden="1">
      <c r="A143" s="395"/>
      <c r="B143" s="487"/>
      <c r="C143" s="487"/>
      <c r="D143" s="487"/>
      <c r="E143" s="487"/>
      <c r="F143" s="494"/>
      <c r="G143" s="494"/>
      <c r="K143" s="491"/>
    </row>
    <row r="144" spans="1:7" ht="15.75" hidden="1">
      <c r="A144" s="395"/>
      <c r="B144" s="612"/>
      <c r="C144" s="615"/>
      <c r="D144" s="616"/>
      <c r="E144" s="617"/>
      <c r="F144" s="618"/>
      <c r="G144" s="388"/>
    </row>
    <row r="145" spans="1:11" ht="27" customHeight="1" hidden="1">
      <c r="A145" s="395">
        <v>46</v>
      </c>
      <c r="B145" s="901" t="s">
        <v>252</v>
      </c>
      <c r="C145" s="901"/>
      <c r="D145" s="901"/>
      <c r="E145" s="901"/>
      <c r="F145" s="902"/>
      <c r="G145" s="619"/>
      <c r="K145" s="491"/>
    </row>
    <row r="146" spans="1:11" ht="3.75" customHeight="1" hidden="1">
      <c r="A146" s="395"/>
      <c r="B146" s="487"/>
      <c r="C146" s="487"/>
      <c r="D146" s="487"/>
      <c r="E146" s="487"/>
      <c r="F146" s="494"/>
      <c r="G146" s="894"/>
      <c r="K146" s="491"/>
    </row>
    <row r="147" spans="1:11" s="367" customFormat="1" ht="15" customHeight="1" hidden="1">
      <c r="A147" s="395"/>
      <c r="B147" s="487"/>
      <c r="C147" s="487"/>
      <c r="D147" s="487"/>
      <c r="E147" s="487"/>
      <c r="F147" s="494"/>
      <c r="G147" s="895"/>
      <c r="K147" s="896"/>
    </row>
    <row r="148" spans="1:11" s="367" customFormat="1" ht="27" customHeight="1" hidden="1">
      <c r="A148" s="395">
        <v>47</v>
      </c>
      <c r="B148" s="901" t="s">
        <v>252</v>
      </c>
      <c r="C148" s="901"/>
      <c r="D148" s="901"/>
      <c r="E148" s="901"/>
      <c r="F148" s="902"/>
      <c r="G148" s="619"/>
      <c r="K148" s="896"/>
    </row>
    <row r="149" spans="1:11" s="367" customFormat="1" ht="3.75" customHeight="1" hidden="1">
      <c r="A149" s="395"/>
      <c r="C149" s="487"/>
      <c r="D149" s="487"/>
      <c r="E149" s="487"/>
      <c r="F149" s="494"/>
      <c r="G149" s="494"/>
      <c r="K149" s="896"/>
    </row>
    <row r="150" spans="1:11" s="367" customFormat="1" ht="15" customHeight="1" hidden="1">
      <c r="A150" s="395"/>
      <c r="B150" s="487"/>
      <c r="C150" s="487"/>
      <c r="D150" s="487"/>
      <c r="E150" s="487"/>
      <c r="F150" s="494"/>
      <c r="G150" s="895"/>
      <c r="K150" s="896"/>
    </row>
    <row r="151" spans="1:11" s="367" customFormat="1" ht="27" customHeight="1" hidden="1">
      <c r="A151" s="395">
        <v>48</v>
      </c>
      <c r="B151" s="901" t="s">
        <v>252</v>
      </c>
      <c r="C151" s="901"/>
      <c r="D151" s="901"/>
      <c r="E151" s="901"/>
      <c r="F151" s="902"/>
      <c r="G151" s="619"/>
      <c r="K151" s="896"/>
    </row>
    <row r="152" spans="1:11" s="367" customFormat="1" ht="3" customHeight="1" hidden="1">
      <c r="A152" s="395"/>
      <c r="B152" s="487"/>
      <c r="C152" s="487"/>
      <c r="D152" s="487"/>
      <c r="E152" s="487"/>
      <c r="F152" s="494"/>
      <c r="G152" s="894"/>
      <c r="K152" s="896"/>
    </row>
    <row r="153" spans="1:11" s="367" customFormat="1" ht="15" customHeight="1" hidden="1">
      <c r="A153" s="395"/>
      <c r="B153" s="487"/>
      <c r="C153" s="487"/>
      <c r="D153" s="487"/>
      <c r="E153" s="487"/>
      <c r="F153" s="494"/>
      <c r="G153" s="895"/>
      <c r="K153" s="896"/>
    </row>
    <row r="154" spans="1:11" s="367" customFormat="1" ht="27" customHeight="1" hidden="1">
      <c r="A154" s="395">
        <v>49</v>
      </c>
      <c r="B154" s="901" t="s">
        <v>252</v>
      </c>
      <c r="C154" s="901"/>
      <c r="D154" s="901"/>
      <c r="E154" s="901"/>
      <c r="F154" s="902"/>
      <c r="G154" s="619"/>
      <c r="K154" s="896"/>
    </row>
    <row r="155" spans="1:11" ht="4.5" customHeight="1">
      <c r="A155" s="395"/>
      <c r="B155" s="487"/>
      <c r="C155" s="487"/>
      <c r="D155" s="487"/>
      <c r="E155" s="487"/>
      <c r="F155" s="494"/>
      <c r="G155" s="494"/>
      <c r="K155" s="491"/>
    </row>
    <row r="156" spans="1:7" ht="15.75">
      <c r="A156" s="395"/>
      <c r="B156" s="612"/>
      <c r="C156" s="615"/>
      <c r="D156" s="616"/>
      <c r="E156" s="617"/>
      <c r="F156" s="618"/>
      <c r="G156" s="895" t="s">
        <v>253</v>
      </c>
    </row>
    <row r="157" spans="1:11" ht="27" customHeight="1">
      <c r="A157" s="395">
        <v>50</v>
      </c>
      <c r="B157" s="901" t="s">
        <v>572</v>
      </c>
      <c r="C157" s="901"/>
      <c r="D157" s="901"/>
      <c r="E157" s="901"/>
      <c r="F157" s="902"/>
      <c r="G157" s="900"/>
      <c r="K157" s="491"/>
    </row>
    <row r="158" spans="1:11" ht="4.5" customHeight="1" hidden="1">
      <c r="A158" s="395"/>
      <c r="B158" s="487"/>
      <c r="C158" s="487"/>
      <c r="D158" s="487"/>
      <c r="E158" s="487"/>
      <c r="F158" s="494"/>
      <c r="G158" s="494"/>
      <c r="K158" s="491"/>
    </row>
    <row r="159" spans="1:11" ht="15.75" hidden="1">
      <c r="A159" s="395"/>
      <c r="B159" s="487"/>
      <c r="C159" s="487"/>
      <c r="D159" s="487"/>
      <c r="E159" s="487"/>
      <c r="F159" s="494"/>
      <c r="G159" s="895"/>
      <c r="H159" s="367"/>
      <c r="I159" s="367"/>
      <c r="J159" s="367"/>
      <c r="K159" s="896"/>
    </row>
    <row r="160" spans="1:11" ht="27" customHeight="1" hidden="1">
      <c r="A160" s="395">
        <v>51</v>
      </c>
      <c r="B160" s="901" t="s">
        <v>252</v>
      </c>
      <c r="C160" s="901"/>
      <c r="D160" s="901"/>
      <c r="E160" s="901"/>
      <c r="F160" s="902"/>
      <c r="G160" s="619"/>
      <c r="H160" s="367"/>
      <c r="I160" s="367"/>
      <c r="J160" s="367"/>
      <c r="K160" s="896"/>
    </row>
    <row r="161" spans="1:11" ht="4.5" customHeight="1" hidden="1">
      <c r="A161" s="395"/>
      <c r="B161" s="487"/>
      <c r="C161" s="487"/>
      <c r="D161" s="487"/>
      <c r="E161" s="487"/>
      <c r="F161" s="494"/>
      <c r="G161" s="494"/>
      <c r="K161" s="491"/>
    </row>
    <row r="162" spans="1:7" ht="15.75" hidden="1">
      <c r="A162" s="395"/>
      <c r="B162" s="612"/>
      <c r="C162" s="615"/>
      <c r="D162" s="616"/>
      <c r="E162" s="617"/>
      <c r="F162" s="618"/>
      <c r="G162" s="895"/>
    </row>
    <row r="163" spans="1:11" ht="27" customHeight="1" hidden="1">
      <c r="A163" s="395">
        <v>52</v>
      </c>
      <c r="B163" s="901" t="s">
        <v>252</v>
      </c>
      <c r="C163" s="901"/>
      <c r="D163" s="901"/>
      <c r="E163" s="901"/>
      <c r="F163" s="902"/>
      <c r="G163" s="619"/>
      <c r="K163" s="491"/>
    </row>
    <row r="164" spans="1:11" ht="4.5" customHeight="1" hidden="1">
      <c r="A164" s="395"/>
      <c r="B164" s="487"/>
      <c r="C164" s="487"/>
      <c r="D164" s="487"/>
      <c r="E164" s="487"/>
      <c r="F164" s="494"/>
      <c r="G164" s="494"/>
      <c r="K164" s="491"/>
    </row>
    <row r="165" spans="1:7" ht="15.75" hidden="1">
      <c r="A165" s="395"/>
      <c r="B165" s="612"/>
      <c r="C165" s="615"/>
      <c r="D165" s="616"/>
      <c r="E165" s="617"/>
      <c r="F165" s="618"/>
      <c r="G165" s="895"/>
    </row>
    <row r="166" spans="1:11" ht="27" customHeight="1" hidden="1">
      <c r="A166" s="395">
        <v>53</v>
      </c>
      <c r="B166" s="901" t="s">
        <v>252</v>
      </c>
      <c r="C166" s="901"/>
      <c r="D166" s="901"/>
      <c r="E166" s="901"/>
      <c r="F166" s="902"/>
      <c r="G166" s="619"/>
      <c r="K166" s="491"/>
    </row>
    <row r="167" spans="1:11" ht="4.5" customHeight="1" hidden="1">
      <c r="A167" s="395"/>
      <c r="B167" s="487"/>
      <c r="C167" s="487"/>
      <c r="D167" s="487"/>
      <c r="E167" s="487"/>
      <c r="F167" s="494"/>
      <c r="G167" s="494"/>
      <c r="K167" s="491"/>
    </row>
    <row r="168" spans="1:7" ht="15.75" hidden="1">
      <c r="A168" s="395"/>
      <c r="B168" s="612"/>
      <c r="C168" s="615"/>
      <c r="D168" s="616"/>
      <c r="E168" s="617"/>
      <c r="F168" s="618"/>
      <c r="G168" s="895"/>
    </row>
    <row r="169" spans="1:11" ht="27" customHeight="1" hidden="1">
      <c r="A169" s="395">
        <v>54</v>
      </c>
      <c r="B169" s="901" t="s">
        <v>252</v>
      </c>
      <c r="C169" s="901"/>
      <c r="D169" s="901"/>
      <c r="E169" s="901"/>
      <c r="F169" s="902"/>
      <c r="G169" s="619"/>
      <c r="K169" s="491"/>
    </row>
    <row r="170" spans="2:7" ht="13.5" hidden="1">
      <c r="B170" s="689"/>
      <c r="C170" s="689"/>
      <c r="D170" s="689"/>
      <c r="E170" s="689"/>
      <c r="F170" s="689"/>
      <c r="G170" s="689"/>
    </row>
    <row r="171" spans="2:7" ht="13.5" hidden="1">
      <c r="B171" s="689"/>
      <c r="C171" s="689"/>
      <c r="D171" s="689"/>
      <c r="E171" s="689"/>
      <c r="F171" s="689"/>
      <c r="G171" s="689"/>
    </row>
    <row r="172" spans="2:7" ht="13.5" hidden="1">
      <c r="B172" s="689"/>
      <c r="C172" s="689"/>
      <c r="D172" s="689"/>
      <c r="E172" s="689"/>
      <c r="F172" s="689"/>
      <c r="G172" s="689"/>
    </row>
    <row r="173" spans="1:11" s="367" customFormat="1" ht="15" customHeight="1">
      <c r="A173" s="395"/>
      <c r="B173" s="487"/>
      <c r="C173" s="487"/>
      <c r="D173" s="487"/>
      <c r="E173" s="487"/>
      <c r="F173" s="494"/>
      <c r="G173" s="894"/>
      <c r="K173" s="896"/>
    </row>
    <row r="174" spans="1:7" ht="33" customHeight="1">
      <c r="A174" s="395"/>
      <c r="B174" s="922" t="s">
        <v>508</v>
      </c>
      <c r="C174" s="923"/>
      <c r="D174" s="923"/>
      <c r="E174" s="923"/>
      <c r="F174" s="923"/>
      <c r="G174" s="924"/>
    </row>
    <row r="175" spans="1:11" ht="41.25" customHeight="1">
      <c r="A175" s="395"/>
      <c r="B175" s="925"/>
      <c r="C175" s="926"/>
      <c r="D175" s="926"/>
      <c r="E175" s="926"/>
      <c r="F175" s="926"/>
      <c r="G175" s="927"/>
      <c r="K175" s="491">
        <f>IF(LEN(B175)&gt;1500,"IL NUMERO MASSIMO DI CARATTERI CONSENTITO E' 1500","")</f>
      </c>
    </row>
    <row r="176" spans="1:11" ht="12.75" customHeight="1">
      <c r="A176" s="395"/>
      <c r="B176" s="928"/>
      <c r="C176" s="929"/>
      <c r="D176" s="929"/>
      <c r="E176" s="929"/>
      <c r="F176" s="929"/>
      <c r="G176" s="930"/>
      <c r="K176" s="491"/>
    </row>
    <row r="177" spans="1:7" ht="12.75" customHeight="1">
      <c r="A177" s="395"/>
      <c r="B177" s="928"/>
      <c r="C177" s="929"/>
      <c r="D177" s="929"/>
      <c r="E177" s="929"/>
      <c r="F177" s="929"/>
      <c r="G177" s="930"/>
    </row>
    <row r="178" spans="1:7" ht="12.75" customHeight="1">
      <c r="A178" s="395"/>
      <c r="B178" s="928"/>
      <c r="C178" s="929"/>
      <c r="D178" s="929"/>
      <c r="E178" s="929"/>
      <c r="F178" s="929"/>
      <c r="G178" s="930"/>
    </row>
    <row r="179" spans="1:7" ht="12.75" customHeight="1">
      <c r="A179" s="395"/>
      <c r="B179" s="931"/>
      <c r="C179" s="932"/>
      <c r="D179" s="932"/>
      <c r="E179" s="932"/>
      <c r="F179" s="932"/>
      <c r="G179" s="933"/>
    </row>
    <row r="180" spans="2:7" ht="38.25" customHeight="1">
      <c r="B180" s="921" t="s">
        <v>279</v>
      </c>
      <c r="C180" s="921"/>
      <c r="D180" s="921"/>
      <c r="E180" s="921"/>
      <c r="F180" s="921"/>
      <c r="G180" s="921"/>
    </row>
    <row r="181" ht="51" customHeight="1">
      <c r="C181" s="540"/>
    </row>
    <row r="182" spans="1:7" s="531" customFormat="1" ht="38.25" customHeight="1">
      <c r="A182" s="542"/>
      <c r="B182" s="920" t="s">
        <v>343</v>
      </c>
      <c r="C182" s="920"/>
      <c r="D182" s="920"/>
      <c r="E182" s="920"/>
      <c r="F182" s="920"/>
      <c r="G182" s="920"/>
    </row>
    <row r="183" ht="51.75" customHeight="1">
      <c r="C183" s="540"/>
    </row>
    <row r="184" ht="18" customHeight="1">
      <c r="C184" s="540"/>
    </row>
    <row r="185" spans="1:11" ht="33.75" customHeight="1">
      <c r="A185" s="389"/>
      <c r="B185" s="919" t="s">
        <v>389</v>
      </c>
      <c r="C185" s="919"/>
      <c r="D185" s="919"/>
      <c r="E185" s="919"/>
      <c r="F185" s="919"/>
      <c r="G185" s="919"/>
      <c r="H185" s="495"/>
      <c r="I185" s="495"/>
      <c r="J185" s="495"/>
      <c r="K185" s="495"/>
    </row>
    <row r="186" spans="1:7" s="495" customFormat="1" ht="13.5">
      <c r="A186" s="897"/>
      <c r="B186" s="898" t="s">
        <v>13</v>
      </c>
      <c r="C186" s="898">
        <f>IF(('t1'!$K$22+'t1'!$L$22)&gt;0,1,0)</f>
        <v>0</v>
      </c>
      <c r="D186" s="899"/>
      <c r="E186" s="898" t="s">
        <v>14</v>
      </c>
      <c r="F186" s="898">
        <f>IF(COUNTIF('Squadratura 1'!J6:J21,"ERRORE")=0,0,1)</f>
        <v>0</v>
      </c>
      <c r="G186" s="899"/>
    </row>
    <row r="187" spans="1:7" s="495" customFormat="1" ht="13.5">
      <c r="A187" s="897"/>
      <c r="B187" s="898" t="s">
        <v>16</v>
      </c>
      <c r="C187" s="898">
        <f>IF(SUM('t3'!C22:R22)&gt;0,1,0)</f>
        <v>0</v>
      </c>
      <c r="D187" s="899"/>
      <c r="E187" s="898" t="s">
        <v>15</v>
      </c>
      <c r="F187" s="898">
        <f>IF(OR('Squadratura 2'!G23="ERRORE",'Squadratura 2'!L23="ERRORE"),1,0)</f>
        <v>0</v>
      </c>
      <c r="G187" s="899"/>
    </row>
    <row r="188" spans="1:7" s="495" customFormat="1" ht="13.5">
      <c r="A188" s="897"/>
      <c r="B188" s="898" t="s">
        <v>18</v>
      </c>
      <c r="C188" s="898">
        <f>IF(('t4'!$S$22)&gt;0,1,0)</f>
        <v>0</v>
      </c>
      <c r="D188" s="899"/>
      <c r="E188" s="898" t="s">
        <v>17</v>
      </c>
      <c r="F188" s="898">
        <f>IF(OR('Squadratura 3'!N24="ERRORE",'Squadratura 3'!O24="ERRORE",'Squadratura 3'!AA24="ERRORE",'Squadratura 3'!AB24="ERRORE"),1,0)</f>
        <v>0</v>
      </c>
      <c r="G188" s="899"/>
    </row>
    <row r="189" spans="1:7" s="495" customFormat="1" ht="13.5">
      <c r="A189" s="897"/>
      <c r="B189" s="898" t="s">
        <v>20</v>
      </c>
      <c r="C189" s="898">
        <f>IF(('t5'!$S$23+'t5'!$T$23)&gt;0,1,0)</f>
        <v>0</v>
      </c>
      <c r="D189" s="899"/>
      <c r="E189" s="898" t="s">
        <v>19</v>
      </c>
      <c r="F189" s="898">
        <f>IF(COUNTIF('Squadratura 4'!I6:I21,"ERRORE")=0,0,1)</f>
        <v>0</v>
      </c>
      <c r="G189" s="899"/>
    </row>
    <row r="190" spans="1:11" s="495" customFormat="1" ht="13.5">
      <c r="A190" s="897"/>
      <c r="B190" s="898" t="s">
        <v>21</v>
      </c>
      <c r="C190" s="898">
        <f>IF(('t6'!$W$23+'t6'!$X$23)&gt;0,1,0)</f>
        <v>0</v>
      </c>
      <c r="D190" s="899"/>
      <c r="E190" s="898" t="s">
        <v>23</v>
      </c>
      <c r="F190" s="898">
        <f>IF(COUNTIF('Incongruenze 1 e 11'!D5:D7,"OK")=3,0,1)</f>
        <v>0</v>
      </c>
      <c r="G190" s="899"/>
      <c r="K190" s="873"/>
    </row>
    <row r="191" spans="1:11" s="495" customFormat="1" ht="13.5">
      <c r="A191" s="897"/>
      <c r="B191" s="898" t="s">
        <v>22</v>
      </c>
      <c r="C191" s="898">
        <f>IF(('t7'!$W$22+'t7'!$X$22)&gt;0,1,0)</f>
        <v>0</v>
      </c>
      <c r="D191" s="899"/>
      <c r="E191" s="898" t="s">
        <v>25</v>
      </c>
      <c r="F191" s="898">
        <f>IF(COUNTIF('Incongruenza 2'!I6:I21,"ERRORE")=0,0,1)</f>
        <v>0</v>
      </c>
      <c r="G191" s="898"/>
      <c r="K191" s="873"/>
    </row>
    <row r="192" spans="1:11" s="495" customFormat="1" ht="13.5">
      <c r="A192" s="897"/>
      <c r="B192" s="898" t="s">
        <v>24</v>
      </c>
      <c r="C192" s="898">
        <f>IF(('t8'!$AA$22+'t8'!$AB$22)&gt;0,1,0)</f>
        <v>0</v>
      </c>
      <c r="D192" s="899"/>
      <c r="E192" s="898" t="s">
        <v>480</v>
      </c>
      <c r="F192" s="898">
        <f>IF(COUNTIF('Incongruenze 3, 12 e 13'!D5:D7,"OK")=3,0,1)</f>
        <v>0</v>
      </c>
      <c r="G192" s="899"/>
      <c r="K192" s="873"/>
    </row>
    <row r="193" spans="1:11" s="495" customFormat="1" ht="13.5">
      <c r="A193" s="897"/>
      <c r="B193" s="898" t="s">
        <v>26</v>
      </c>
      <c r="C193" s="898">
        <f>IF(('t9'!$O$22+'t9'!$P$22)&gt;0,1,0)</f>
        <v>0</v>
      </c>
      <c r="D193" s="899"/>
      <c r="E193" s="898" t="s">
        <v>27</v>
      </c>
      <c r="F193" s="898">
        <f>IF(OR(AND('Incongruenza 4 e controlli t14'!F21=" ",'Incongruenza 4 e controlli t14'!F23=" "),AND('Incongruenza 4 e controlli t14'!F21="OK",'Incongruenza 4 e controlli t14'!F23="OK"),AND('Incongruenza 4 e controlli t14'!F23="E' stata dichiarata IRAP Commerciale")),0,1)</f>
        <v>0</v>
      </c>
      <c r="G193" s="899"/>
      <c r="K193" s="873"/>
    </row>
    <row r="194" spans="1:11" s="495" customFormat="1" ht="13.5">
      <c r="A194" s="897"/>
      <c r="B194" s="898" t="s">
        <v>28</v>
      </c>
      <c r="C194" s="898">
        <f>IF(('t10'!$AU$22+'t10'!$AV$22)&gt;0,1,0)</f>
        <v>0</v>
      </c>
      <c r="D194" s="899"/>
      <c r="E194" s="898" t="s">
        <v>29</v>
      </c>
      <c r="F194" s="898">
        <f>IF(COUNTIF('Incongruenza 5'!G6:G21,"ERRORE")=0,0,1)</f>
        <v>0</v>
      </c>
      <c r="G194" s="899"/>
      <c r="K194" s="873"/>
    </row>
    <row r="195" spans="1:11" s="495" customFormat="1" ht="13.5">
      <c r="A195" s="897"/>
      <c r="B195" s="898" t="s">
        <v>30</v>
      </c>
      <c r="C195" s="898">
        <f>IF(('t11'!$U$24+'t11'!$V$24)&gt;0,1,0)</f>
        <v>0</v>
      </c>
      <c r="D195" s="899"/>
      <c r="E195" s="898" t="s">
        <v>31</v>
      </c>
      <c r="F195" s="898">
        <f>IF(COUNTIF('Incongruenza 6'!E6:E21,"ERRORE")=0,0,1)</f>
        <v>0</v>
      </c>
      <c r="G195" s="899"/>
      <c r="K195" s="873"/>
    </row>
    <row r="196" spans="1:11" s="495" customFormat="1" ht="13.5">
      <c r="A196" s="897"/>
      <c r="B196" s="898" t="s">
        <v>32</v>
      </c>
      <c r="C196" s="898">
        <f>IF(('t12'!$K$22+'t12'!$C$22)&gt;0,1,0)</f>
        <v>0</v>
      </c>
      <c r="D196" s="899"/>
      <c r="E196" s="898" t="s">
        <v>33</v>
      </c>
      <c r="F196" s="898">
        <f>IF(COUNTIF('Incongruenza 7'!I6:I21,"ERRORE")=0,0,1)</f>
        <v>0</v>
      </c>
      <c r="G196" s="899"/>
      <c r="K196" s="873"/>
    </row>
    <row r="197" spans="1:11" s="495" customFormat="1" ht="13.5">
      <c r="A197" s="897"/>
      <c r="B197" s="898" t="s">
        <v>34</v>
      </c>
      <c r="C197" s="898">
        <f>IF(('t13'!$X$22)&gt;0,1,0)</f>
        <v>0</v>
      </c>
      <c r="D197" s="899"/>
      <c r="E197" s="898" t="s">
        <v>363</v>
      </c>
      <c r="F197" s="898">
        <f>IF(COUNTIF('Incongruenza 8'!J6:J21,"ERRORE")=0,0,1)</f>
        <v>0</v>
      </c>
      <c r="G197" s="899"/>
      <c r="K197" s="873"/>
    </row>
    <row r="198" spans="1:7" s="495" customFormat="1" ht="13.5">
      <c r="A198" s="897"/>
      <c r="B198" s="898" t="s">
        <v>35</v>
      </c>
      <c r="C198" s="898">
        <f>IF(('Incongruenza 4 e controlli t14'!$C$31)&gt;0,1,0)</f>
        <v>0</v>
      </c>
      <c r="D198" s="899"/>
      <c r="E198" s="898" t="s">
        <v>555</v>
      </c>
      <c r="F198" s="898">
        <f>IF(COUNTIF('Incongruenze 1 e 11'!D13:D20,"OK")=6,0,1)</f>
        <v>0</v>
      </c>
      <c r="G198" s="899"/>
    </row>
    <row r="199" spans="1:7" s="495" customFormat="1" ht="13.5">
      <c r="A199" s="897"/>
      <c r="B199" s="898" t="s">
        <v>529</v>
      </c>
      <c r="C199" s="898">
        <f>IF((TAUS!$N$21+TAUS!$O$21)&gt;0,1,0)</f>
        <v>0</v>
      </c>
      <c r="D199" s="899"/>
      <c r="E199" s="898" t="s">
        <v>556</v>
      </c>
      <c r="F199" s="898">
        <f>IF(COUNTIF('Incongruenze 3, 12 e 13'!D13:D14,"OK")=2,0,1)</f>
        <v>0</v>
      </c>
      <c r="G199" s="899"/>
    </row>
    <row r="200" spans="1:7" s="495" customFormat="1" ht="13.5">
      <c r="A200" s="897"/>
      <c r="B200" s="898" t="s">
        <v>479</v>
      </c>
      <c r="C200" s="898">
        <f>IF(('Tabella Riconciliazione'!$F$32)&gt;0,1,0)</f>
        <v>0</v>
      </c>
      <c r="D200" s="899"/>
      <c r="E200" s="898" t="s">
        <v>557</v>
      </c>
      <c r="F200" s="898">
        <f>IF(COUNTIF('Incongruenze 3, 12 e 13'!D20,"OK")=1,0,1)</f>
        <v>0</v>
      </c>
      <c r="G200" s="899"/>
    </row>
    <row r="201" spans="1:7" s="495" customFormat="1" ht="13.5">
      <c r="A201" s="897"/>
      <c r="B201" s="899"/>
      <c r="C201" s="899"/>
      <c r="D201" s="899"/>
      <c r="E201" s="898" t="s">
        <v>558</v>
      </c>
      <c r="F201" s="898">
        <f>IF(COUNTIF('Incongruenza 14'!G6:G21,"ERRORE")=0,0,1)</f>
        <v>0</v>
      </c>
      <c r="G201" s="899"/>
    </row>
    <row r="202" spans="1:7" s="495" customFormat="1" ht="13.5">
      <c r="A202" s="897"/>
      <c r="B202" s="899"/>
      <c r="C202" s="899"/>
      <c r="D202" s="899"/>
      <c r="E202" s="899"/>
      <c r="F202" s="899"/>
      <c r="G202" s="899"/>
    </row>
    <row r="203" spans="1:7" s="495" customFormat="1" ht="13.5">
      <c r="A203" s="897"/>
      <c r="B203" s="899"/>
      <c r="C203" s="899"/>
      <c r="D203" s="899"/>
      <c r="E203" s="899"/>
      <c r="F203" s="899"/>
      <c r="G203" s="899"/>
    </row>
    <row r="204" spans="1:7" s="495" customFormat="1" ht="13.5">
      <c r="A204" s="897"/>
      <c r="B204" s="899"/>
      <c r="C204" s="899"/>
      <c r="D204" s="899"/>
      <c r="E204" s="899"/>
      <c r="F204" s="899"/>
      <c r="G204" s="899"/>
    </row>
    <row r="205" spans="1:7" s="495" customFormat="1" ht="13.5">
      <c r="A205" s="389"/>
      <c r="B205" s="689"/>
      <c r="C205" s="689"/>
      <c r="D205" s="689"/>
      <c r="E205" s="689"/>
      <c r="F205" s="689"/>
      <c r="G205" s="689"/>
    </row>
    <row r="206" spans="1:7" s="495" customFormat="1" ht="13.5">
      <c r="A206" s="389"/>
      <c r="B206" s="689"/>
      <c r="C206" s="689"/>
      <c r="D206" s="689"/>
      <c r="E206" s="391"/>
      <c r="F206" s="391"/>
      <c r="G206" s="689"/>
    </row>
    <row r="207" spans="1:7" s="495" customFormat="1" ht="13.5">
      <c r="A207" s="389"/>
      <c r="B207" s="689"/>
      <c r="C207" s="689"/>
      <c r="D207" s="689"/>
      <c r="E207" s="391"/>
      <c r="F207" s="391"/>
      <c r="G207" s="689"/>
    </row>
    <row r="208" spans="1:7" s="495" customFormat="1" ht="13.5">
      <c r="A208" s="389"/>
      <c r="B208" s="689"/>
      <c r="C208" s="689"/>
      <c r="D208" s="689"/>
      <c r="E208" s="391"/>
      <c r="F208" s="391"/>
      <c r="G208" s="689"/>
    </row>
    <row r="209" spans="1:7" s="497" customFormat="1" ht="13.5">
      <c r="A209" s="496"/>
      <c r="B209" s="391"/>
      <c r="C209" s="391"/>
      <c r="D209" s="391"/>
      <c r="E209" s="391"/>
      <c r="F209" s="391"/>
      <c r="G209" s="391"/>
    </row>
    <row r="210" spans="1:7" s="497" customFormat="1" ht="13.5">
      <c r="A210" s="496"/>
      <c r="B210" s="391"/>
      <c r="C210" s="391"/>
      <c r="D210" s="391"/>
      <c r="E210" s="391"/>
      <c r="F210" s="391"/>
      <c r="G210" s="391"/>
    </row>
    <row r="211" spans="1:7" s="497" customFormat="1" ht="13.5">
      <c r="A211" s="496"/>
      <c r="B211" s="391"/>
      <c r="C211" s="391"/>
      <c r="D211" s="391"/>
      <c r="E211" s="391"/>
      <c r="F211" s="391"/>
      <c r="G211" s="391"/>
    </row>
    <row r="212" spans="1:7" s="497" customFormat="1" ht="13.5">
      <c r="A212" s="496"/>
      <c r="B212" s="391"/>
      <c r="C212" s="391"/>
      <c r="D212" s="391"/>
      <c r="E212" s="391"/>
      <c r="F212" s="391"/>
      <c r="G212" s="391"/>
    </row>
    <row r="213" spans="1:7" s="497" customFormat="1" ht="13.5">
      <c r="A213" s="496"/>
      <c r="B213" s="391"/>
      <c r="C213" s="391"/>
      <c r="D213" s="391"/>
      <c r="E213" s="391"/>
      <c r="F213" s="391"/>
      <c r="G213" s="391"/>
    </row>
    <row r="214" spans="1:7" s="497" customFormat="1" ht="13.5">
      <c r="A214" s="496"/>
      <c r="B214" s="391"/>
      <c r="C214" s="391"/>
      <c r="D214" s="391"/>
      <c r="E214" s="391"/>
      <c r="F214" s="391"/>
      <c r="G214" s="391"/>
    </row>
    <row r="215" spans="1:7" s="497" customFormat="1" ht="13.5">
      <c r="A215" s="496"/>
      <c r="B215" s="391"/>
      <c r="C215" s="391"/>
      <c r="D215" s="391"/>
      <c r="E215" s="391"/>
      <c r="F215" s="391"/>
      <c r="G215" s="391"/>
    </row>
    <row r="216" spans="1:7" s="497" customFormat="1" ht="13.5">
      <c r="A216" s="496"/>
      <c r="B216" s="391"/>
      <c r="C216" s="391"/>
      <c r="D216" s="391"/>
      <c r="E216" s="391"/>
      <c r="F216" s="391"/>
      <c r="G216" s="391"/>
    </row>
    <row r="217" spans="1:7" s="497" customFormat="1" ht="13.5">
      <c r="A217" s="496"/>
      <c r="B217" s="391"/>
      <c r="C217" s="391"/>
      <c r="D217" s="391"/>
      <c r="E217" s="391"/>
      <c r="F217" s="391"/>
      <c r="G217" s="391"/>
    </row>
    <row r="218" spans="1:7" s="497" customFormat="1" ht="13.5">
      <c r="A218" s="496"/>
      <c r="B218" s="391"/>
      <c r="C218" s="391"/>
      <c r="D218" s="391"/>
      <c r="E218" s="391"/>
      <c r="F218" s="391"/>
      <c r="G218" s="391"/>
    </row>
    <row r="219" spans="1:7" s="497" customFormat="1" ht="13.5">
      <c r="A219" s="496"/>
      <c r="B219" s="391"/>
      <c r="C219" s="391"/>
      <c r="D219" s="391"/>
      <c r="E219" s="391"/>
      <c r="F219" s="391"/>
      <c r="G219" s="391"/>
    </row>
    <row r="220" spans="1:7" s="497" customFormat="1" ht="13.5">
      <c r="A220" s="496"/>
      <c r="B220" s="391"/>
      <c r="C220" s="391"/>
      <c r="D220" s="391"/>
      <c r="E220" s="391"/>
      <c r="F220" s="391"/>
      <c r="G220" s="391"/>
    </row>
    <row r="221" spans="1:7" s="497" customFormat="1" ht="13.5">
      <c r="A221" s="496"/>
      <c r="B221" s="391"/>
      <c r="C221" s="391"/>
      <c r="D221" s="391"/>
      <c r="E221" s="391"/>
      <c r="F221" s="391"/>
      <c r="G221" s="391"/>
    </row>
    <row r="222" spans="1:7" s="497" customFormat="1" ht="13.5">
      <c r="A222" s="496"/>
      <c r="B222" s="391"/>
      <c r="C222" s="391"/>
      <c r="D222" s="391"/>
      <c r="E222" s="391"/>
      <c r="F222" s="391"/>
      <c r="G222" s="391"/>
    </row>
    <row r="223" spans="1:7" s="497" customFormat="1" ht="13.5">
      <c r="A223" s="496"/>
      <c r="B223" s="391"/>
      <c r="C223" s="391"/>
      <c r="D223" s="391"/>
      <c r="E223" s="391"/>
      <c r="F223" s="391"/>
      <c r="G223" s="391"/>
    </row>
    <row r="224" spans="1:7" s="497" customFormat="1" ht="13.5">
      <c r="A224" s="496"/>
      <c r="B224" s="391"/>
      <c r="C224" s="391"/>
      <c r="D224" s="391"/>
      <c r="E224" s="391"/>
      <c r="F224" s="391"/>
      <c r="G224" s="391"/>
    </row>
    <row r="225" spans="1:7" s="497" customFormat="1" ht="13.5">
      <c r="A225" s="496"/>
      <c r="B225" s="391"/>
      <c r="C225" s="391"/>
      <c r="D225" s="391"/>
      <c r="E225" s="391"/>
      <c r="F225" s="391"/>
      <c r="G225" s="391"/>
    </row>
    <row r="226" spans="1:7" s="497" customFormat="1" ht="13.5">
      <c r="A226" s="496"/>
      <c r="B226" s="391"/>
      <c r="C226" s="391"/>
      <c r="D226" s="391"/>
      <c r="E226" s="391"/>
      <c r="F226" s="391"/>
      <c r="G226" s="391"/>
    </row>
    <row r="227" spans="1:7" s="497" customFormat="1" ht="13.5">
      <c r="A227" s="496"/>
      <c r="B227" s="391"/>
      <c r="C227" s="391"/>
      <c r="D227" s="391"/>
      <c r="E227" s="391"/>
      <c r="F227" s="391"/>
      <c r="G227" s="391"/>
    </row>
    <row r="228" spans="1:7" s="497" customFormat="1" ht="13.5">
      <c r="A228" s="496"/>
      <c r="B228" s="391"/>
      <c r="C228" s="391"/>
      <c r="D228" s="391"/>
      <c r="E228" s="391"/>
      <c r="F228" s="391"/>
      <c r="G228" s="391"/>
    </row>
    <row r="229" spans="1:7" s="497" customFormat="1" ht="13.5">
      <c r="A229" s="496"/>
      <c r="B229" s="391"/>
      <c r="C229" s="391"/>
      <c r="D229" s="391"/>
      <c r="E229" s="391"/>
      <c r="F229" s="391"/>
      <c r="G229" s="391"/>
    </row>
    <row r="230" spans="1:7" s="497" customFormat="1" ht="13.5">
      <c r="A230" s="496"/>
      <c r="B230" s="391"/>
      <c r="C230" s="391"/>
      <c r="D230" s="391"/>
      <c r="E230" s="391"/>
      <c r="F230" s="391"/>
      <c r="G230" s="391"/>
    </row>
    <row r="231" spans="1:7" s="497" customFormat="1" ht="13.5">
      <c r="A231" s="496"/>
      <c r="B231" s="391"/>
      <c r="C231" s="391"/>
      <c r="D231" s="391"/>
      <c r="E231" s="391"/>
      <c r="F231" s="391"/>
      <c r="G231" s="391"/>
    </row>
    <row r="232" spans="1:7" s="497" customFormat="1" ht="13.5">
      <c r="A232" s="496"/>
      <c r="B232" s="391"/>
      <c r="C232" s="391"/>
      <c r="D232" s="391"/>
      <c r="E232" s="391"/>
      <c r="F232" s="391"/>
      <c r="G232" s="391"/>
    </row>
    <row r="233" spans="1:7" s="497" customFormat="1" ht="13.5">
      <c r="A233" s="496"/>
      <c r="B233" s="391"/>
      <c r="C233" s="391"/>
      <c r="D233" s="391"/>
      <c r="E233" s="391"/>
      <c r="F233" s="391"/>
      <c r="G233" s="391"/>
    </row>
    <row r="234" spans="1:7" s="497" customFormat="1" ht="13.5">
      <c r="A234" s="496"/>
      <c r="B234" s="391"/>
      <c r="C234" s="391"/>
      <c r="D234" s="391"/>
      <c r="E234" s="391"/>
      <c r="F234" s="391"/>
      <c r="G234" s="391"/>
    </row>
    <row r="235" spans="1:7" s="497" customFormat="1" ht="13.5">
      <c r="A235" s="496"/>
      <c r="B235" s="391"/>
      <c r="C235" s="391"/>
      <c r="D235" s="391"/>
      <c r="E235" s="391"/>
      <c r="F235" s="391"/>
      <c r="G235" s="391"/>
    </row>
    <row r="236" spans="1:7" s="497" customFormat="1" ht="13.5">
      <c r="A236" s="496"/>
      <c r="B236" s="391"/>
      <c r="C236" s="391"/>
      <c r="D236" s="391"/>
      <c r="E236" s="391"/>
      <c r="F236" s="391"/>
      <c r="G236" s="391"/>
    </row>
    <row r="237" spans="1:7" s="497" customFormat="1" ht="13.5">
      <c r="A237" s="496"/>
      <c r="B237" s="391"/>
      <c r="C237" s="391"/>
      <c r="D237" s="391"/>
      <c r="E237" s="391"/>
      <c r="F237" s="391"/>
      <c r="G237" s="391"/>
    </row>
    <row r="238" spans="1:7" s="497" customFormat="1" ht="13.5">
      <c r="A238" s="496"/>
      <c r="B238" s="391"/>
      <c r="C238" s="391"/>
      <c r="D238" s="391"/>
      <c r="E238" s="391"/>
      <c r="F238" s="391"/>
      <c r="G238" s="391"/>
    </row>
    <row r="239" spans="1:7" s="497" customFormat="1" ht="13.5">
      <c r="A239" s="496"/>
      <c r="B239" s="391"/>
      <c r="C239" s="391"/>
      <c r="D239" s="391"/>
      <c r="E239" s="391"/>
      <c r="F239" s="391"/>
      <c r="G239" s="391"/>
    </row>
    <row r="240" spans="1:7" s="497" customFormat="1" ht="13.5">
      <c r="A240" s="496"/>
      <c r="B240" s="391"/>
      <c r="C240" s="391"/>
      <c r="D240" s="391"/>
      <c r="E240" s="391"/>
      <c r="F240" s="391"/>
      <c r="G240" s="391"/>
    </row>
    <row r="241" spans="1:7" s="497" customFormat="1" ht="13.5">
      <c r="A241" s="496"/>
      <c r="B241" s="391"/>
      <c r="C241" s="391"/>
      <c r="D241" s="391"/>
      <c r="E241" s="391"/>
      <c r="F241" s="391"/>
      <c r="G241" s="391"/>
    </row>
    <row r="242" spans="1:7" s="497" customFormat="1" ht="13.5">
      <c r="A242" s="496"/>
      <c r="B242" s="391"/>
      <c r="C242" s="391"/>
      <c r="D242" s="391"/>
      <c r="E242" s="391"/>
      <c r="F242" s="391"/>
      <c r="G242" s="391"/>
    </row>
    <row r="243" spans="1:7" s="497" customFormat="1" ht="13.5">
      <c r="A243" s="496"/>
      <c r="B243" s="391"/>
      <c r="C243" s="391"/>
      <c r="D243" s="391"/>
      <c r="E243" s="391"/>
      <c r="F243" s="391"/>
      <c r="G243" s="391"/>
    </row>
    <row r="244" spans="1:7" s="497" customFormat="1" ht="13.5">
      <c r="A244" s="496"/>
      <c r="B244" s="391"/>
      <c r="C244" s="391"/>
      <c r="D244" s="391"/>
      <c r="E244" s="391"/>
      <c r="F244" s="391"/>
      <c r="G244" s="391"/>
    </row>
    <row r="245" spans="1:7" s="497" customFormat="1" ht="13.5">
      <c r="A245" s="496"/>
      <c r="B245" s="391"/>
      <c r="C245" s="391"/>
      <c r="D245" s="391"/>
      <c r="E245" s="391"/>
      <c r="F245" s="391"/>
      <c r="G245" s="391"/>
    </row>
    <row r="246" spans="1:7" s="497" customFormat="1" ht="13.5">
      <c r="A246" s="496"/>
      <c r="B246" s="391"/>
      <c r="C246" s="391"/>
      <c r="D246" s="391"/>
      <c r="E246" s="391"/>
      <c r="F246" s="391"/>
      <c r="G246" s="391"/>
    </row>
    <row r="247" spans="1:7" s="497" customFormat="1" ht="13.5">
      <c r="A247" s="496"/>
      <c r="B247" s="391"/>
      <c r="C247" s="391"/>
      <c r="D247" s="391"/>
      <c r="E247" s="391"/>
      <c r="F247" s="391"/>
      <c r="G247" s="391"/>
    </row>
    <row r="248" spans="1:7" s="497" customFormat="1" ht="13.5">
      <c r="A248" s="496"/>
      <c r="B248" s="391"/>
      <c r="C248" s="391"/>
      <c r="D248" s="391"/>
      <c r="E248" s="391"/>
      <c r="F248" s="391"/>
      <c r="G248" s="391"/>
    </row>
    <row r="249" spans="1:7" s="497" customFormat="1" ht="13.5">
      <c r="A249" s="496"/>
      <c r="B249" s="391"/>
      <c r="C249" s="391"/>
      <c r="D249" s="391"/>
      <c r="E249" s="391"/>
      <c r="F249" s="391"/>
      <c r="G249" s="391"/>
    </row>
    <row r="250" spans="1:7" s="497" customFormat="1" ht="13.5">
      <c r="A250" s="496"/>
      <c r="B250" s="391"/>
      <c r="C250" s="391"/>
      <c r="D250" s="391"/>
      <c r="E250" s="391"/>
      <c r="F250" s="391"/>
      <c r="G250" s="391"/>
    </row>
    <row r="251" spans="1:7" s="497" customFormat="1" ht="13.5">
      <c r="A251" s="496"/>
      <c r="B251" s="391"/>
      <c r="C251" s="391"/>
      <c r="D251" s="391"/>
      <c r="E251" s="391"/>
      <c r="F251" s="391"/>
      <c r="G251" s="391"/>
    </row>
    <row r="252" spans="1:7" s="497" customFormat="1" ht="13.5">
      <c r="A252" s="496"/>
      <c r="B252" s="391"/>
      <c r="C252" s="391"/>
      <c r="D252" s="391"/>
      <c r="E252" s="391"/>
      <c r="F252" s="391"/>
      <c r="G252" s="391"/>
    </row>
    <row r="253" spans="1:7" s="497" customFormat="1" ht="13.5">
      <c r="A253" s="496"/>
      <c r="B253" s="391"/>
      <c r="C253" s="391"/>
      <c r="D253" s="391"/>
      <c r="E253" s="391"/>
      <c r="F253" s="391"/>
      <c r="G253" s="391"/>
    </row>
    <row r="254" spans="1:7" s="497" customFormat="1" ht="13.5">
      <c r="A254" s="496"/>
      <c r="B254" s="391"/>
      <c r="C254" s="391"/>
      <c r="D254" s="391"/>
      <c r="E254" s="391"/>
      <c r="F254" s="391"/>
      <c r="G254" s="391"/>
    </row>
    <row r="255" spans="1:7" s="497" customFormat="1" ht="13.5">
      <c r="A255" s="496"/>
      <c r="B255" s="391"/>
      <c r="C255" s="391"/>
      <c r="D255" s="391"/>
      <c r="E255" s="391"/>
      <c r="F255" s="391"/>
      <c r="G255" s="391"/>
    </row>
    <row r="256" spans="1:7" s="497" customFormat="1" ht="13.5">
      <c r="A256" s="496"/>
      <c r="B256" s="391"/>
      <c r="C256" s="391"/>
      <c r="D256" s="391"/>
      <c r="E256" s="391"/>
      <c r="F256" s="391"/>
      <c r="G256" s="391"/>
    </row>
    <row r="257" spans="1:7" s="497" customFormat="1" ht="13.5">
      <c r="A257" s="496"/>
      <c r="B257" s="391"/>
      <c r="C257" s="391"/>
      <c r="D257" s="391"/>
      <c r="E257" s="391"/>
      <c r="F257" s="391"/>
      <c r="G257" s="391"/>
    </row>
    <row r="258" spans="1:7" s="497" customFormat="1" ht="13.5">
      <c r="A258" s="496"/>
      <c r="B258" s="391"/>
      <c r="C258" s="391"/>
      <c r="D258" s="391"/>
      <c r="E258" s="391"/>
      <c r="F258" s="391"/>
      <c r="G258" s="391"/>
    </row>
    <row r="259" spans="1:7" s="497" customFormat="1" ht="13.5">
      <c r="A259" s="496"/>
      <c r="B259" s="391"/>
      <c r="C259" s="391"/>
      <c r="D259" s="391"/>
      <c r="E259" s="391"/>
      <c r="F259" s="391"/>
      <c r="G259" s="391"/>
    </row>
    <row r="260" spans="1:7" s="497" customFormat="1" ht="13.5">
      <c r="A260" s="496"/>
      <c r="B260" s="391"/>
      <c r="C260" s="391"/>
      <c r="D260" s="391"/>
      <c r="E260" s="391"/>
      <c r="F260" s="391"/>
      <c r="G260" s="391"/>
    </row>
    <row r="261" spans="1:7" s="497" customFormat="1" ht="13.5">
      <c r="A261" s="496"/>
      <c r="B261" s="391"/>
      <c r="C261" s="391"/>
      <c r="D261" s="391"/>
      <c r="E261" s="391"/>
      <c r="F261" s="391"/>
      <c r="G261" s="391"/>
    </row>
    <row r="262" spans="1:7" s="497" customFormat="1" ht="13.5">
      <c r="A262" s="496"/>
      <c r="B262" s="391"/>
      <c r="C262" s="391"/>
      <c r="D262" s="391"/>
      <c r="E262" s="391"/>
      <c r="F262" s="391"/>
      <c r="G262" s="391"/>
    </row>
    <row r="263" spans="1:7" s="497" customFormat="1" ht="13.5">
      <c r="A263" s="496"/>
      <c r="B263" s="391"/>
      <c r="C263" s="391"/>
      <c r="D263" s="391"/>
      <c r="E263" s="391"/>
      <c r="F263" s="391"/>
      <c r="G263" s="391"/>
    </row>
    <row r="264" spans="1:7" s="497" customFormat="1" ht="13.5">
      <c r="A264" s="496"/>
      <c r="B264" s="391"/>
      <c r="C264" s="391"/>
      <c r="D264" s="391"/>
      <c r="E264" s="391"/>
      <c r="F264" s="391"/>
      <c r="G264" s="391"/>
    </row>
    <row r="265" spans="1:7" s="497" customFormat="1" ht="13.5">
      <c r="A265" s="496"/>
      <c r="B265" s="391"/>
      <c r="C265" s="391"/>
      <c r="D265" s="391"/>
      <c r="E265" s="391"/>
      <c r="F265" s="391"/>
      <c r="G265" s="391"/>
    </row>
    <row r="266" spans="1:7" s="497" customFormat="1" ht="13.5">
      <c r="A266" s="496"/>
      <c r="B266" s="391"/>
      <c r="C266" s="391"/>
      <c r="D266" s="391"/>
      <c r="E266" s="391"/>
      <c r="F266" s="391"/>
      <c r="G266" s="391"/>
    </row>
    <row r="267" spans="1:7" s="497" customFormat="1" ht="13.5">
      <c r="A267" s="496"/>
      <c r="B267" s="391"/>
      <c r="C267" s="391"/>
      <c r="D267" s="391"/>
      <c r="E267" s="391"/>
      <c r="F267" s="391"/>
      <c r="G267" s="391"/>
    </row>
    <row r="268" spans="1:7" s="497" customFormat="1" ht="13.5">
      <c r="A268" s="496"/>
      <c r="B268" s="391"/>
      <c r="C268" s="391"/>
      <c r="D268" s="391"/>
      <c r="E268" s="391"/>
      <c r="F268" s="391"/>
      <c r="G268" s="391"/>
    </row>
    <row r="269" spans="1:7" s="497" customFormat="1" ht="13.5">
      <c r="A269" s="496"/>
      <c r="B269" s="391"/>
      <c r="C269" s="391"/>
      <c r="D269" s="391"/>
      <c r="E269" s="391"/>
      <c r="F269" s="391"/>
      <c r="G269" s="391"/>
    </row>
    <row r="270" spans="1:7" s="497" customFormat="1" ht="13.5">
      <c r="A270" s="496"/>
      <c r="B270" s="391"/>
      <c r="C270" s="391"/>
      <c r="D270" s="391"/>
      <c r="E270" s="391"/>
      <c r="F270" s="391"/>
      <c r="G270" s="391"/>
    </row>
    <row r="271" spans="1:7" s="497" customFormat="1" ht="13.5">
      <c r="A271" s="496"/>
      <c r="B271" s="391"/>
      <c r="C271" s="391"/>
      <c r="D271" s="391"/>
      <c r="E271" s="391"/>
      <c r="F271" s="391"/>
      <c r="G271" s="391"/>
    </row>
    <row r="272" spans="1:7" s="497" customFormat="1" ht="13.5">
      <c r="A272" s="496"/>
      <c r="B272" s="391"/>
      <c r="C272" s="391"/>
      <c r="D272" s="391"/>
      <c r="E272" s="391"/>
      <c r="F272" s="391"/>
      <c r="G272" s="391"/>
    </row>
    <row r="273" spans="1:7" s="497" customFormat="1" ht="13.5">
      <c r="A273" s="496"/>
      <c r="B273" s="391"/>
      <c r="C273" s="391"/>
      <c r="D273" s="391"/>
      <c r="E273" s="391"/>
      <c r="F273" s="391"/>
      <c r="G273" s="391"/>
    </row>
    <row r="274" spans="1:7" s="497" customFormat="1" ht="13.5">
      <c r="A274" s="496"/>
      <c r="B274" s="391"/>
      <c r="C274" s="391"/>
      <c r="D274" s="391"/>
      <c r="E274" s="391"/>
      <c r="F274" s="391"/>
      <c r="G274" s="391"/>
    </row>
    <row r="275" spans="1:7" s="497" customFormat="1" ht="13.5">
      <c r="A275" s="496"/>
      <c r="B275" s="391"/>
      <c r="C275" s="391"/>
      <c r="D275" s="391"/>
      <c r="E275" s="391"/>
      <c r="F275" s="391"/>
      <c r="G275" s="391"/>
    </row>
    <row r="276" spans="1:7" s="497" customFormat="1" ht="13.5">
      <c r="A276" s="496"/>
      <c r="B276" s="391"/>
      <c r="C276" s="391"/>
      <c r="D276" s="391"/>
      <c r="E276" s="391"/>
      <c r="F276" s="391"/>
      <c r="G276" s="391"/>
    </row>
    <row r="277" spans="1:7" s="497" customFormat="1" ht="13.5">
      <c r="A277" s="496"/>
      <c r="B277" s="391"/>
      <c r="C277" s="391"/>
      <c r="D277" s="391"/>
      <c r="E277" s="391"/>
      <c r="F277" s="391"/>
      <c r="G277" s="391"/>
    </row>
    <row r="278" spans="1:7" s="497" customFormat="1" ht="13.5">
      <c r="A278" s="496"/>
      <c r="B278" s="391"/>
      <c r="C278" s="391"/>
      <c r="D278" s="391"/>
      <c r="E278" s="391"/>
      <c r="F278" s="391"/>
      <c r="G278" s="391"/>
    </row>
    <row r="279" spans="1:7" s="497" customFormat="1" ht="13.5">
      <c r="A279" s="496"/>
      <c r="B279" s="391"/>
      <c r="C279" s="391"/>
      <c r="D279" s="391"/>
      <c r="E279" s="391"/>
      <c r="F279" s="391"/>
      <c r="G279" s="391"/>
    </row>
    <row r="280" spans="1:7" s="497" customFormat="1" ht="13.5">
      <c r="A280" s="496"/>
      <c r="B280" s="391"/>
      <c r="C280" s="391"/>
      <c r="D280" s="391"/>
      <c r="E280" s="391"/>
      <c r="F280" s="391"/>
      <c r="G280" s="391"/>
    </row>
    <row r="281" spans="1:7" s="497" customFormat="1" ht="13.5">
      <c r="A281" s="496"/>
      <c r="B281" s="391"/>
      <c r="C281" s="391"/>
      <c r="D281" s="391"/>
      <c r="E281" s="391"/>
      <c r="F281" s="391"/>
      <c r="G281" s="391"/>
    </row>
    <row r="282" spans="1:7" s="497" customFormat="1" ht="13.5">
      <c r="A282" s="496"/>
      <c r="B282" s="391"/>
      <c r="C282" s="391"/>
      <c r="D282" s="391"/>
      <c r="E282" s="391"/>
      <c r="F282" s="391"/>
      <c r="G282" s="391"/>
    </row>
    <row r="283" spans="1:7" s="497" customFormat="1" ht="13.5">
      <c r="A283" s="496"/>
      <c r="B283" s="391"/>
      <c r="C283" s="391"/>
      <c r="D283" s="391"/>
      <c r="E283" s="391"/>
      <c r="F283" s="391"/>
      <c r="G283" s="391"/>
    </row>
    <row r="284" spans="1:7" s="497" customFormat="1" ht="13.5">
      <c r="A284" s="496"/>
      <c r="B284" s="391"/>
      <c r="C284" s="391"/>
      <c r="D284" s="391"/>
      <c r="E284" s="391"/>
      <c r="F284" s="391"/>
      <c r="G284" s="391"/>
    </row>
    <row r="285" spans="1:7" s="497" customFormat="1" ht="13.5">
      <c r="A285" s="496"/>
      <c r="B285" s="391"/>
      <c r="C285" s="391"/>
      <c r="D285" s="391"/>
      <c r="E285" s="391"/>
      <c r="F285" s="391"/>
      <c r="G285" s="391"/>
    </row>
    <row r="286" spans="1:7" s="497" customFormat="1" ht="13.5">
      <c r="A286" s="496"/>
      <c r="B286" s="391"/>
      <c r="C286" s="391"/>
      <c r="D286" s="391"/>
      <c r="E286" s="391"/>
      <c r="F286" s="391"/>
      <c r="G286" s="391"/>
    </row>
    <row r="287" spans="1:7" s="497" customFormat="1" ht="13.5">
      <c r="A287" s="496"/>
      <c r="B287" s="391"/>
      <c r="C287" s="391"/>
      <c r="D287" s="391"/>
      <c r="E287" s="391"/>
      <c r="F287" s="391"/>
      <c r="G287" s="391"/>
    </row>
    <row r="288" spans="1:7" s="497" customFormat="1" ht="13.5">
      <c r="A288" s="496"/>
      <c r="B288" s="391"/>
      <c r="C288" s="391"/>
      <c r="D288" s="391"/>
      <c r="E288" s="391"/>
      <c r="F288" s="391"/>
      <c r="G288" s="391"/>
    </row>
    <row r="289" spans="1:7" s="497" customFormat="1" ht="13.5">
      <c r="A289" s="496"/>
      <c r="B289" s="391"/>
      <c r="C289" s="391"/>
      <c r="D289" s="391"/>
      <c r="E289" s="391"/>
      <c r="F289" s="391"/>
      <c r="G289" s="391"/>
    </row>
    <row r="290" spans="1:7" s="497" customFormat="1" ht="13.5">
      <c r="A290" s="496"/>
      <c r="B290" s="391"/>
      <c r="C290" s="391"/>
      <c r="D290" s="391"/>
      <c r="E290" s="391"/>
      <c r="F290" s="391"/>
      <c r="G290" s="391"/>
    </row>
    <row r="291" spans="1:7" s="497" customFormat="1" ht="13.5">
      <c r="A291" s="496"/>
      <c r="B291" s="391"/>
      <c r="C291" s="391"/>
      <c r="D291" s="391"/>
      <c r="E291" s="391"/>
      <c r="F291" s="391"/>
      <c r="G291" s="391"/>
    </row>
    <row r="292" spans="1:7" s="497" customFormat="1" ht="13.5">
      <c r="A292" s="496"/>
      <c r="B292" s="391"/>
      <c r="C292" s="391"/>
      <c r="D292" s="391"/>
      <c r="E292" s="391"/>
      <c r="F292" s="391"/>
      <c r="G292" s="391"/>
    </row>
    <row r="293" spans="1:7" s="497" customFormat="1" ht="13.5">
      <c r="A293" s="496"/>
      <c r="B293" s="391"/>
      <c r="C293" s="391"/>
      <c r="D293" s="391"/>
      <c r="E293" s="391"/>
      <c r="F293" s="391"/>
      <c r="G293" s="391"/>
    </row>
    <row r="294" spans="1:7" s="497" customFormat="1" ht="13.5">
      <c r="A294" s="496"/>
      <c r="B294" s="391"/>
      <c r="C294" s="391"/>
      <c r="D294" s="391"/>
      <c r="E294" s="391"/>
      <c r="F294" s="391"/>
      <c r="G294" s="391"/>
    </row>
    <row r="295" spans="1:7" s="497" customFormat="1" ht="13.5">
      <c r="A295" s="496"/>
      <c r="B295" s="391"/>
      <c r="C295" s="391"/>
      <c r="D295" s="391"/>
      <c r="E295" s="391"/>
      <c r="F295" s="391"/>
      <c r="G295" s="391"/>
    </row>
    <row r="296" spans="1:7" s="497" customFormat="1" ht="13.5">
      <c r="A296" s="496"/>
      <c r="B296" s="391"/>
      <c r="C296" s="391"/>
      <c r="D296" s="391"/>
      <c r="E296" s="391"/>
      <c r="F296" s="391"/>
      <c r="G296" s="391"/>
    </row>
    <row r="297" spans="1:7" s="497" customFormat="1" ht="13.5">
      <c r="A297" s="496"/>
      <c r="B297" s="391"/>
      <c r="C297" s="391"/>
      <c r="D297" s="391"/>
      <c r="E297" s="391"/>
      <c r="F297" s="391"/>
      <c r="G297" s="391"/>
    </row>
    <row r="298" spans="1:7" s="497" customFormat="1" ht="13.5">
      <c r="A298" s="496"/>
      <c r="B298" s="391"/>
      <c r="C298" s="391"/>
      <c r="D298" s="391"/>
      <c r="E298" s="391"/>
      <c r="F298" s="391"/>
      <c r="G298" s="391"/>
    </row>
    <row r="299" spans="1:7" s="497" customFormat="1" ht="13.5">
      <c r="A299" s="496"/>
      <c r="B299" s="391"/>
      <c r="C299" s="391"/>
      <c r="D299" s="391"/>
      <c r="E299" s="391"/>
      <c r="F299" s="391"/>
      <c r="G299" s="391"/>
    </row>
    <row r="300" spans="1:7" s="497" customFormat="1" ht="13.5">
      <c r="A300" s="496"/>
      <c r="B300" s="391"/>
      <c r="C300" s="391"/>
      <c r="D300" s="391"/>
      <c r="E300" s="391"/>
      <c r="F300" s="391"/>
      <c r="G300" s="391"/>
    </row>
    <row r="301" spans="1:7" s="497" customFormat="1" ht="13.5">
      <c r="A301" s="496"/>
      <c r="B301" s="391"/>
      <c r="C301" s="391"/>
      <c r="D301" s="391"/>
      <c r="E301" s="391"/>
      <c r="F301" s="391"/>
      <c r="G301" s="391"/>
    </row>
    <row r="302" spans="1:7" s="497" customFormat="1" ht="13.5">
      <c r="A302" s="496"/>
      <c r="B302" s="391"/>
      <c r="C302" s="391"/>
      <c r="D302" s="391"/>
      <c r="E302" s="391"/>
      <c r="F302" s="391"/>
      <c r="G302" s="391"/>
    </row>
    <row r="303" spans="1:7" s="497" customFormat="1" ht="13.5">
      <c r="A303" s="496"/>
      <c r="B303" s="391"/>
      <c r="C303" s="391"/>
      <c r="D303" s="391"/>
      <c r="E303" s="391"/>
      <c r="F303" s="391"/>
      <c r="G303" s="391"/>
    </row>
    <row r="304" spans="1:7" s="497" customFormat="1" ht="13.5">
      <c r="A304" s="496"/>
      <c r="B304" s="391"/>
      <c r="C304" s="391"/>
      <c r="D304" s="391"/>
      <c r="E304" s="391"/>
      <c r="F304" s="391"/>
      <c r="G304" s="391"/>
    </row>
    <row r="305" spans="1:7" s="497" customFormat="1" ht="13.5">
      <c r="A305" s="496"/>
      <c r="B305" s="391"/>
      <c r="C305" s="391"/>
      <c r="D305" s="391"/>
      <c r="E305" s="391"/>
      <c r="F305" s="391"/>
      <c r="G305" s="391"/>
    </row>
    <row r="306" spans="1:7" s="497" customFormat="1" ht="13.5">
      <c r="A306" s="496"/>
      <c r="B306" s="391"/>
      <c r="C306" s="391"/>
      <c r="D306" s="391"/>
      <c r="E306" s="391"/>
      <c r="F306" s="391"/>
      <c r="G306" s="391"/>
    </row>
    <row r="307" spans="1:7" s="497" customFormat="1" ht="13.5">
      <c r="A307" s="496"/>
      <c r="B307" s="391"/>
      <c r="C307" s="391"/>
      <c r="D307" s="391"/>
      <c r="E307" s="391"/>
      <c r="F307" s="391"/>
      <c r="G307" s="391"/>
    </row>
    <row r="308" spans="1:7" s="497" customFormat="1" ht="13.5">
      <c r="A308" s="496"/>
      <c r="B308" s="391"/>
      <c r="C308" s="391"/>
      <c r="D308" s="391"/>
      <c r="E308" s="391"/>
      <c r="F308" s="391"/>
      <c r="G308" s="391"/>
    </row>
    <row r="309" spans="1:7" s="497" customFormat="1" ht="13.5">
      <c r="A309" s="496"/>
      <c r="B309" s="391"/>
      <c r="C309" s="391"/>
      <c r="D309" s="391"/>
      <c r="E309" s="391"/>
      <c r="F309" s="391"/>
      <c r="G309" s="391"/>
    </row>
    <row r="310" spans="1:7" s="497" customFormat="1" ht="13.5">
      <c r="A310" s="496"/>
      <c r="B310" s="391"/>
      <c r="C310" s="391"/>
      <c r="D310" s="391"/>
      <c r="E310" s="391"/>
      <c r="F310" s="391"/>
      <c r="G310" s="391"/>
    </row>
    <row r="311" spans="1:7" s="497" customFormat="1" ht="13.5">
      <c r="A311" s="496"/>
      <c r="B311" s="391"/>
      <c r="C311" s="391"/>
      <c r="D311" s="391"/>
      <c r="E311" s="391"/>
      <c r="F311" s="391"/>
      <c r="G311" s="391"/>
    </row>
    <row r="312" spans="1:7" s="497" customFormat="1" ht="13.5">
      <c r="A312" s="496"/>
      <c r="B312" s="391"/>
      <c r="C312" s="391"/>
      <c r="D312" s="391"/>
      <c r="E312" s="391"/>
      <c r="F312" s="391"/>
      <c r="G312" s="391"/>
    </row>
    <row r="313" spans="1:7" s="497" customFormat="1" ht="13.5">
      <c r="A313" s="496"/>
      <c r="B313" s="391"/>
      <c r="C313" s="391"/>
      <c r="D313" s="391"/>
      <c r="E313" s="391"/>
      <c r="F313" s="391"/>
      <c r="G313" s="391"/>
    </row>
    <row r="314" spans="1:7" s="497" customFormat="1" ht="13.5">
      <c r="A314" s="496"/>
      <c r="B314" s="391"/>
      <c r="C314" s="391"/>
      <c r="D314" s="391"/>
      <c r="E314" s="391"/>
      <c r="F314" s="391"/>
      <c r="G314" s="391"/>
    </row>
    <row r="315" spans="1:7" s="497" customFormat="1" ht="13.5">
      <c r="A315" s="496"/>
      <c r="B315" s="391"/>
      <c r="C315" s="391"/>
      <c r="D315" s="391"/>
      <c r="E315" s="391"/>
      <c r="F315" s="391"/>
      <c r="G315" s="391"/>
    </row>
    <row r="316" spans="1:7" s="497" customFormat="1" ht="13.5">
      <c r="A316" s="496"/>
      <c r="B316" s="391"/>
      <c r="C316" s="391"/>
      <c r="D316" s="391"/>
      <c r="E316" s="391"/>
      <c r="F316" s="391"/>
      <c r="G316" s="391"/>
    </row>
    <row r="317" spans="1:7" s="497" customFormat="1" ht="13.5">
      <c r="A317" s="496"/>
      <c r="B317" s="391"/>
      <c r="C317" s="391"/>
      <c r="D317" s="391"/>
      <c r="E317" s="391"/>
      <c r="F317" s="391"/>
      <c r="G317" s="391"/>
    </row>
    <row r="318" spans="1:7" s="497" customFormat="1" ht="13.5">
      <c r="A318" s="496"/>
      <c r="B318" s="391"/>
      <c r="C318" s="391"/>
      <c r="D318" s="391"/>
      <c r="E318" s="391"/>
      <c r="F318" s="391"/>
      <c r="G318" s="391"/>
    </row>
    <row r="319" spans="1:7" s="497" customFormat="1" ht="13.5">
      <c r="A319" s="496"/>
      <c r="B319" s="391"/>
      <c r="C319" s="391"/>
      <c r="D319" s="391"/>
      <c r="E319" s="391"/>
      <c r="F319" s="391"/>
      <c r="G319" s="391"/>
    </row>
    <row r="320" spans="1:7" s="497" customFormat="1" ht="13.5">
      <c r="A320" s="496"/>
      <c r="B320" s="391"/>
      <c r="C320" s="391"/>
      <c r="D320" s="391"/>
      <c r="E320" s="391"/>
      <c r="F320" s="391"/>
      <c r="G320" s="391"/>
    </row>
    <row r="321" spans="1:7" s="497" customFormat="1" ht="13.5">
      <c r="A321" s="496"/>
      <c r="B321" s="391"/>
      <c r="C321" s="391"/>
      <c r="D321" s="391"/>
      <c r="E321" s="391"/>
      <c r="F321" s="391"/>
      <c r="G321" s="391"/>
    </row>
    <row r="322" spans="1:7" s="497" customFormat="1" ht="13.5">
      <c r="A322" s="496"/>
      <c r="B322" s="391"/>
      <c r="C322" s="391"/>
      <c r="D322" s="391"/>
      <c r="E322" s="391"/>
      <c r="F322" s="391"/>
      <c r="G322" s="391"/>
    </row>
    <row r="323" spans="1:7" s="497" customFormat="1" ht="13.5">
      <c r="A323" s="496"/>
      <c r="B323" s="391"/>
      <c r="C323" s="391"/>
      <c r="D323" s="391"/>
      <c r="E323" s="391"/>
      <c r="F323" s="391"/>
      <c r="G323" s="391"/>
    </row>
    <row r="324" spans="1:7" s="497" customFormat="1" ht="13.5">
      <c r="A324" s="496"/>
      <c r="B324" s="391"/>
      <c r="C324" s="391"/>
      <c r="D324" s="391"/>
      <c r="E324" s="391"/>
      <c r="F324" s="391"/>
      <c r="G324" s="391"/>
    </row>
    <row r="325" spans="1:7" s="497" customFormat="1" ht="13.5">
      <c r="A325" s="496"/>
      <c r="B325" s="391"/>
      <c r="C325" s="391"/>
      <c r="D325" s="391"/>
      <c r="E325" s="391"/>
      <c r="F325" s="391"/>
      <c r="G325" s="391"/>
    </row>
    <row r="326" spans="1:7" s="497" customFormat="1" ht="13.5">
      <c r="A326" s="496"/>
      <c r="B326" s="365"/>
      <c r="C326" s="365"/>
      <c r="D326" s="391"/>
      <c r="E326" s="391"/>
      <c r="F326" s="391"/>
      <c r="G326" s="391"/>
    </row>
    <row r="327" spans="1:7" s="497" customFormat="1" ht="13.5">
      <c r="A327" s="496"/>
      <c r="B327" s="365"/>
      <c r="C327" s="365"/>
      <c r="D327" s="391"/>
      <c r="E327" s="365"/>
      <c r="F327" s="365"/>
      <c r="G327" s="391"/>
    </row>
    <row r="328" spans="1:7" s="497" customFormat="1" ht="13.5">
      <c r="A328" s="496"/>
      <c r="B328" s="365"/>
      <c r="C328" s="365"/>
      <c r="D328" s="391"/>
      <c r="E328" s="365"/>
      <c r="F328" s="365"/>
      <c r="G328" s="391"/>
    </row>
    <row r="329" spans="1:7" s="497" customFormat="1" ht="13.5">
      <c r="A329" s="496"/>
      <c r="B329" s="365"/>
      <c r="C329" s="365"/>
      <c r="D329" s="391"/>
      <c r="E329" s="365"/>
      <c r="F329" s="365"/>
      <c r="G329" s="391"/>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E11:G11"/>
    <mergeCell ref="B118:F118"/>
    <mergeCell ref="B36:G36"/>
    <mergeCell ref="E12:G12"/>
    <mergeCell ref="F23:G23"/>
    <mergeCell ref="D15:G15"/>
    <mergeCell ref="B94:F94"/>
    <mergeCell ref="B97:F97"/>
    <mergeCell ref="B100:F100"/>
    <mergeCell ref="B103:F103"/>
    <mergeCell ref="B53:F53"/>
    <mergeCell ref="B56:F56"/>
    <mergeCell ref="B59:F59"/>
    <mergeCell ref="B62:F62"/>
    <mergeCell ref="C2:F2"/>
    <mergeCell ref="E8:G8"/>
    <mergeCell ref="E9:G9"/>
    <mergeCell ref="E10:G10"/>
    <mergeCell ref="C3:F3"/>
    <mergeCell ref="B6:G6"/>
    <mergeCell ref="D19:E19"/>
    <mergeCell ref="B185:G185"/>
    <mergeCell ref="B48:E48"/>
    <mergeCell ref="B41:G41"/>
    <mergeCell ref="B46:E46"/>
    <mergeCell ref="B50:E50"/>
    <mergeCell ref="B182:G182"/>
    <mergeCell ref="B180:G180"/>
    <mergeCell ref="B174:G174"/>
    <mergeCell ref="B175:G179"/>
    <mergeCell ref="B39:C39"/>
    <mergeCell ref="B139:F139"/>
    <mergeCell ref="B127:F127"/>
    <mergeCell ref="B19:C19"/>
    <mergeCell ref="B23:C23"/>
    <mergeCell ref="B16:G16"/>
    <mergeCell ref="D26:E26"/>
    <mergeCell ref="F25:G25"/>
    <mergeCell ref="F19:G19"/>
    <mergeCell ref="D24:E24"/>
    <mergeCell ref="B82:F82"/>
    <mergeCell ref="B85:F85"/>
    <mergeCell ref="B44:E44"/>
    <mergeCell ref="B145:F145"/>
    <mergeCell ref="B133:F133"/>
    <mergeCell ref="B136:F136"/>
    <mergeCell ref="B124:F124"/>
    <mergeCell ref="B121:F121"/>
    <mergeCell ref="B88:F88"/>
    <mergeCell ref="B91:F91"/>
    <mergeCell ref="B34:C34"/>
    <mergeCell ref="D23:E23"/>
    <mergeCell ref="F24:G24"/>
    <mergeCell ref="B25:C25"/>
    <mergeCell ref="B24:C24"/>
    <mergeCell ref="B26:C26"/>
    <mergeCell ref="B30:G30"/>
    <mergeCell ref="F26:G26"/>
    <mergeCell ref="D25:E25"/>
    <mergeCell ref="B130:F130"/>
    <mergeCell ref="B142:F142"/>
    <mergeCell ref="B22:C22"/>
    <mergeCell ref="D22:E22"/>
    <mergeCell ref="B106:F106"/>
    <mergeCell ref="B109:F109"/>
    <mergeCell ref="B112:F112"/>
    <mergeCell ref="B115:F115"/>
    <mergeCell ref="F22:G22"/>
    <mergeCell ref="B33:C33"/>
  </mergeCells>
  <dataValidations count="1">
    <dataValidation type="whole" allowBlank="1" showInputMessage="1" showErrorMessage="1" errorTitle="ATTENZIONE" error="INSERIRE SOLO VALORI NUMERICI INTERI" sqref="G118 G94 G115 G112 G109 G106 G97 G53 G103 G82 G62 G88 G59 G56 G100 G91 G85 G121 G124 G136 G130 G142 G133 G139 G127 G151 G145 G148 G169 G163 G166 G157 G154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54.83203125" style="5" customWidth="1"/>
    <col min="2" max="2" width="8.66015625" style="7" bestFit="1" customWidth="1"/>
    <col min="3" max="26" width="7.83203125" style="5" customWidth="1"/>
    <col min="27" max="48" width="8.5" style="5" customWidth="1"/>
    <col min="49" max="49" width="15.16015625" style="657" bestFit="1" customWidth="1"/>
    <col min="50" max="51" width="8.66015625" style="5" customWidth="1"/>
    <col min="52" max="52" width="0" style="5" hidden="1" customWidth="1"/>
    <col min="53" max="16384" width="9.33203125" style="5" customWidth="1"/>
  </cols>
  <sheetData>
    <row r="1" spans="1:51" ht="43.5" customHeight="1">
      <c r="A1" s="991" t="s">
        <v>276</v>
      </c>
      <c r="B1" s="2"/>
      <c r="C1" s="954" t="str">
        <f>'t1'!A1</f>
        <v>CAPPELLANI MILITARI (CM09) - anno 2018</v>
      </c>
      <c r="D1" s="954"/>
      <c r="E1" s="954"/>
      <c r="F1" s="954"/>
      <c r="G1" s="954"/>
      <c r="H1" s="954"/>
      <c r="I1" s="954"/>
      <c r="J1" s="954"/>
      <c r="K1" s="954"/>
      <c r="L1" s="954"/>
      <c r="M1" s="954"/>
      <c r="N1" s="954"/>
      <c r="O1" s="954"/>
      <c r="P1" s="954"/>
      <c r="Q1" s="954"/>
      <c r="R1" s="954"/>
      <c r="S1" s="954"/>
      <c r="T1" s="954"/>
      <c r="U1" s="954"/>
      <c r="V1" s="954"/>
      <c r="W1" s="954"/>
      <c r="Z1" s="306"/>
      <c r="AA1" s="954" t="str">
        <f>C1</f>
        <v>CAPPELLANI MILITARI (CM09) - anno 2018</v>
      </c>
      <c r="AB1" s="954"/>
      <c r="AC1" s="954"/>
      <c r="AD1" s="954"/>
      <c r="AE1" s="954"/>
      <c r="AF1" s="954"/>
      <c r="AG1" s="954"/>
      <c r="AH1" s="954"/>
      <c r="AI1" s="954"/>
      <c r="AJ1" s="954"/>
      <c r="AK1" s="954"/>
      <c r="AL1" s="954"/>
      <c r="AM1" s="954"/>
      <c r="AN1" s="954"/>
      <c r="AO1" s="954"/>
      <c r="AP1" s="954"/>
      <c r="AQ1" s="954"/>
      <c r="AR1" s="954"/>
      <c r="AS1" s="954"/>
      <c r="AV1" s="306"/>
      <c r="AY1" s="658"/>
    </row>
    <row r="2" spans="1:48" ht="30" customHeight="1" thickBot="1">
      <c r="A2" s="992"/>
      <c r="S2" s="955"/>
      <c r="T2" s="955"/>
      <c r="U2" s="955"/>
      <c r="V2" s="955"/>
      <c r="W2" s="955"/>
      <c r="X2" s="955"/>
      <c r="Y2" s="955"/>
      <c r="Z2" s="955"/>
      <c r="AO2" s="955"/>
      <c r="AP2" s="955"/>
      <c r="AQ2" s="955"/>
      <c r="AR2" s="955"/>
      <c r="AS2" s="955"/>
      <c r="AT2" s="955"/>
      <c r="AU2" s="955"/>
      <c r="AV2" s="955"/>
    </row>
    <row r="3" spans="1:51" ht="10.5" thickBot="1">
      <c r="A3" s="120"/>
      <c r="B3" s="256" t="s">
        <v>225</v>
      </c>
      <c r="C3" s="121"/>
      <c r="D3" s="122"/>
      <c r="E3" s="122"/>
      <c r="F3" s="122"/>
      <c r="G3" s="122"/>
      <c r="H3" s="122"/>
      <c r="I3" s="122"/>
      <c r="J3" s="122"/>
      <c r="K3" s="122"/>
      <c r="L3" s="122"/>
      <c r="M3" s="122"/>
      <c r="N3" s="122"/>
      <c r="O3" s="122"/>
      <c r="P3" s="122"/>
      <c r="Q3" s="122"/>
      <c r="R3" s="122"/>
      <c r="S3" s="122"/>
      <c r="T3" s="122"/>
      <c r="U3" s="122"/>
      <c r="V3" s="122"/>
      <c r="W3" s="122"/>
      <c r="X3" s="265"/>
      <c r="Y3" s="265"/>
      <c r="Z3" s="123"/>
      <c r="AA3" s="265"/>
      <c r="AB3" s="265"/>
      <c r="AC3" s="265"/>
      <c r="AD3" s="265"/>
      <c r="AE3" s="265"/>
      <c r="AF3" s="265"/>
      <c r="AG3" s="265"/>
      <c r="AH3" s="265"/>
      <c r="AI3" s="265"/>
      <c r="AJ3" s="265"/>
      <c r="AK3" s="265"/>
      <c r="AL3" s="265"/>
      <c r="AM3" s="265"/>
      <c r="AN3" s="265"/>
      <c r="AO3" s="265"/>
      <c r="AP3" s="265"/>
      <c r="AQ3" s="265"/>
      <c r="AR3" s="265"/>
      <c r="AS3" s="265"/>
      <c r="AT3" s="265"/>
      <c r="AU3" s="265"/>
      <c r="AV3" s="266"/>
      <c r="AX3" s="659"/>
      <c r="AY3" s="660"/>
    </row>
    <row r="4" spans="1:51" ht="30.75" thickTop="1">
      <c r="A4" s="22" t="s">
        <v>123</v>
      </c>
      <c r="B4" s="257" t="s">
        <v>95</v>
      </c>
      <c r="C4" s="124" t="s">
        <v>258</v>
      </c>
      <c r="D4" s="125"/>
      <c r="E4" s="126" t="s">
        <v>333</v>
      </c>
      <c r="F4" s="125"/>
      <c r="G4" s="993" t="s">
        <v>109</v>
      </c>
      <c r="H4" s="994"/>
      <c r="I4" s="126" t="s">
        <v>110</v>
      </c>
      <c r="J4" s="126"/>
      <c r="K4" s="126" t="s">
        <v>107</v>
      </c>
      <c r="L4" s="126"/>
      <c r="M4" s="126" t="s">
        <v>101</v>
      </c>
      <c r="N4" s="127"/>
      <c r="O4" s="126" t="s">
        <v>259</v>
      </c>
      <c r="P4" s="126"/>
      <c r="Q4" s="126" t="s">
        <v>105</v>
      </c>
      <c r="R4" s="125"/>
      <c r="S4" s="258" t="s">
        <v>100</v>
      </c>
      <c r="T4" s="126"/>
      <c r="U4" s="126" t="s">
        <v>98</v>
      </c>
      <c r="V4" s="129"/>
      <c r="W4" s="126" t="s">
        <v>104</v>
      </c>
      <c r="X4" s="128"/>
      <c r="Y4" s="126" t="s">
        <v>106</v>
      </c>
      <c r="Z4" s="128"/>
      <c r="AA4" s="126" t="s">
        <v>97</v>
      </c>
      <c r="AB4" s="128"/>
      <c r="AC4" s="126" t="s">
        <v>108</v>
      </c>
      <c r="AD4" s="129"/>
      <c r="AE4" s="126" t="s">
        <v>112</v>
      </c>
      <c r="AF4" s="126"/>
      <c r="AG4" s="126" t="s">
        <v>111</v>
      </c>
      <c r="AH4" s="130"/>
      <c r="AI4" s="126" t="s">
        <v>102</v>
      </c>
      <c r="AJ4" s="129"/>
      <c r="AK4" s="126" t="s">
        <v>103</v>
      </c>
      <c r="AL4" s="126"/>
      <c r="AM4" s="126" t="s">
        <v>96</v>
      </c>
      <c r="AN4" s="129"/>
      <c r="AO4" s="126" t="s">
        <v>99</v>
      </c>
      <c r="AP4" s="128"/>
      <c r="AQ4" s="126" t="s">
        <v>260</v>
      </c>
      <c r="AR4" s="128"/>
      <c r="AS4" s="129" t="s">
        <v>261</v>
      </c>
      <c r="AT4" s="124"/>
      <c r="AU4" s="129" t="s">
        <v>59</v>
      </c>
      <c r="AV4" s="130"/>
      <c r="AX4" s="661" t="s">
        <v>453</v>
      </c>
      <c r="AY4" s="662"/>
    </row>
    <row r="5" spans="1:51" s="264" customFormat="1" ht="8.25" thickBot="1">
      <c r="A5" s="760" t="s">
        <v>513</v>
      </c>
      <c r="B5" s="259"/>
      <c r="C5" s="260" t="s">
        <v>57</v>
      </c>
      <c r="D5" s="261" t="s">
        <v>58</v>
      </c>
      <c r="E5" s="260" t="s">
        <v>57</v>
      </c>
      <c r="F5" s="261" t="s">
        <v>58</v>
      </c>
      <c r="G5" s="260" t="s">
        <v>57</v>
      </c>
      <c r="H5" s="261" t="s">
        <v>58</v>
      </c>
      <c r="I5" s="260" t="s">
        <v>57</v>
      </c>
      <c r="J5" s="261" t="s">
        <v>58</v>
      </c>
      <c r="K5" s="260" t="s">
        <v>57</v>
      </c>
      <c r="L5" s="261" t="s">
        <v>58</v>
      </c>
      <c r="M5" s="260" t="s">
        <v>57</v>
      </c>
      <c r="N5" s="262" t="s">
        <v>58</v>
      </c>
      <c r="O5" s="260" t="s">
        <v>57</v>
      </c>
      <c r="P5" s="262" t="s">
        <v>58</v>
      </c>
      <c r="Q5" s="260" t="s">
        <v>57</v>
      </c>
      <c r="R5" s="262" t="s">
        <v>58</v>
      </c>
      <c r="S5" s="260" t="s">
        <v>57</v>
      </c>
      <c r="T5" s="262" t="s">
        <v>58</v>
      </c>
      <c r="U5" s="260" t="s">
        <v>57</v>
      </c>
      <c r="V5" s="262" t="s">
        <v>58</v>
      </c>
      <c r="W5" s="260" t="s">
        <v>57</v>
      </c>
      <c r="X5" s="261" t="s">
        <v>58</v>
      </c>
      <c r="Y5" s="260" t="s">
        <v>57</v>
      </c>
      <c r="Z5" s="261" t="s">
        <v>58</v>
      </c>
      <c r="AA5" s="260" t="s">
        <v>57</v>
      </c>
      <c r="AB5" s="261" t="s">
        <v>58</v>
      </c>
      <c r="AC5" s="260" t="s">
        <v>57</v>
      </c>
      <c r="AD5" s="262" t="s">
        <v>58</v>
      </c>
      <c r="AE5" s="260" t="s">
        <v>57</v>
      </c>
      <c r="AF5" s="262" t="s">
        <v>58</v>
      </c>
      <c r="AG5" s="260" t="s">
        <v>57</v>
      </c>
      <c r="AH5" s="262" t="s">
        <v>58</v>
      </c>
      <c r="AI5" s="260" t="s">
        <v>57</v>
      </c>
      <c r="AJ5" s="262" t="s">
        <v>58</v>
      </c>
      <c r="AK5" s="260" t="s">
        <v>57</v>
      </c>
      <c r="AL5" s="262" t="s">
        <v>58</v>
      </c>
      <c r="AM5" s="260" t="s">
        <v>57</v>
      </c>
      <c r="AN5" s="262" t="s">
        <v>58</v>
      </c>
      <c r="AO5" s="260" t="s">
        <v>57</v>
      </c>
      <c r="AP5" s="261" t="s">
        <v>58</v>
      </c>
      <c r="AQ5" s="260" t="s">
        <v>57</v>
      </c>
      <c r="AR5" s="261" t="s">
        <v>58</v>
      </c>
      <c r="AS5" s="263" t="s">
        <v>57</v>
      </c>
      <c r="AT5" s="261" t="s">
        <v>58</v>
      </c>
      <c r="AU5" s="263" t="s">
        <v>57</v>
      </c>
      <c r="AV5" s="262" t="s">
        <v>58</v>
      </c>
      <c r="AW5" s="663"/>
      <c r="AX5" s="664" t="s">
        <v>57</v>
      </c>
      <c r="AY5" s="665" t="s">
        <v>58</v>
      </c>
    </row>
    <row r="6" spans="1:52" ht="12.75" customHeight="1" thickTop="1">
      <c r="A6" s="20" t="str">
        <f>'t1'!A6</f>
        <v>ORDINARIO MILITARE</v>
      </c>
      <c r="B6" s="225" t="str">
        <f>'t1'!B6</f>
        <v>0D0359</v>
      </c>
      <c r="C6" s="642"/>
      <c r="D6" s="643"/>
      <c r="E6" s="642"/>
      <c r="F6" s="643"/>
      <c r="G6" s="642"/>
      <c r="H6" s="643"/>
      <c r="I6" s="642"/>
      <c r="J6" s="643"/>
      <c r="K6" s="642"/>
      <c r="L6" s="643"/>
      <c r="M6" s="642"/>
      <c r="N6" s="643"/>
      <c r="O6" s="642"/>
      <c r="P6" s="643"/>
      <c r="Q6" s="642"/>
      <c r="R6" s="643"/>
      <c r="S6" s="642"/>
      <c r="T6" s="643"/>
      <c r="U6" s="642"/>
      <c r="V6" s="643"/>
      <c r="W6" s="642"/>
      <c r="X6" s="643"/>
      <c r="Y6" s="642"/>
      <c r="Z6" s="643"/>
      <c r="AA6" s="642"/>
      <c r="AB6" s="643"/>
      <c r="AC6" s="642"/>
      <c r="AD6" s="643"/>
      <c r="AE6" s="642"/>
      <c r="AF6" s="643"/>
      <c r="AG6" s="642"/>
      <c r="AH6" s="643"/>
      <c r="AI6" s="642"/>
      <c r="AJ6" s="643"/>
      <c r="AK6" s="642"/>
      <c r="AL6" s="643"/>
      <c r="AM6" s="642"/>
      <c r="AN6" s="643"/>
      <c r="AO6" s="642"/>
      <c r="AP6" s="643"/>
      <c r="AQ6" s="642"/>
      <c r="AR6" s="643"/>
      <c r="AS6" s="642"/>
      <c r="AT6" s="643"/>
      <c r="AU6" s="458">
        <f>SUM(S6,U6,W6,Y6,C6,E6,G6,I6,K6,M6,O6,Q6,AA6,AC6,AE6,AG6,AI6,AK6,AM6,AO6,AQ6,AS6)</f>
        <v>0</v>
      </c>
      <c r="AV6" s="459">
        <f>SUM(T6,V6,X6,Z6,D6,F6,H6,J6,L6,N6,P6,R6,AB6,AD6,AF6,AH6,AJ6,AL6,AN6,AP6,AR6,AT6)</f>
        <v>0</v>
      </c>
      <c r="AW6" s="666" t="str">
        <f>IF((AU6+AV6)=(AX6+AY6),"OK","Controllare totale")</f>
        <v>OK</v>
      </c>
      <c r="AX6" s="667">
        <f>'t1'!K6-'t3'!C6-'t3'!E6-'t3'!G6-'t3'!I6-'t3'!K6+'t3'!M6+'t3'!O6+'t3'!Q6</f>
        <v>0</v>
      </c>
      <c r="AY6" s="668">
        <f>'t1'!L6-'t3'!D6-'t3'!F6-'t3'!H6-'t3'!J6-'t3'!L6+'t3'!N6+'t3'!P6+'t3'!R6</f>
        <v>0</v>
      </c>
      <c r="AZ6" s="5">
        <f>'t1'!M6</f>
        <v>0</v>
      </c>
    </row>
    <row r="7" spans="1:52" ht="12.75" customHeight="1">
      <c r="A7" s="19" t="str">
        <f>'t1'!A7</f>
        <v>VICARIO GENERALE</v>
      </c>
      <c r="B7" s="147" t="str">
        <f>'t1'!B7</f>
        <v>0D0292</v>
      </c>
      <c r="C7" s="644"/>
      <c r="D7" s="244"/>
      <c r="E7" s="644"/>
      <c r="F7" s="244"/>
      <c r="G7" s="644"/>
      <c r="H7" s="244"/>
      <c r="I7" s="644"/>
      <c r="J7" s="244"/>
      <c r="K7" s="644"/>
      <c r="L7" s="244"/>
      <c r="M7" s="644"/>
      <c r="N7" s="244"/>
      <c r="O7" s="644"/>
      <c r="P7" s="244"/>
      <c r="Q7" s="644"/>
      <c r="R7" s="244"/>
      <c r="S7" s="644"/>
      <c r="T7" s="244"/>
      <c r="U7" s="644"/>
      <c r="V7" s="244"/>
      <c r="W7" s="644"/>
      <c r="X7" s="244"/>
      <c r="Y7" s="644"/>
      <c r="Z7" s="244"/>
      <c r="AA7" s="644"/>
      <c r="AB7" s="244"/>
      <c r="AC7" s="644"/>
      <c r="AD7" s="244"/>
      <c r="AE7" s="644"/>
      <c r="AF7" s="244"/>
      <c r="AG7" s="644"/>
      <c r="AH7" s="244"/>
      <c r="AI7" s="644"/>
      <c r="AJ7" s="244"/>
      <c r="AK7" s="644"/>
      <c r="AL7" s="244"/>
      <c r="AM7" s="644"/>
      <c r="AN7" s="244"/>
      <c r="AO7" s="644"/>
      <c r="AP7" s="244"/>
      <c r="AQ7" s="644"/>
      <c r="AR7" s="244"/>
      <c r="AS7" s="644"/>
      <c r="AT7" s="244"/>
      <c r="AU7" s="460">
        <f>SUM(C7,E7,G7,I7,K7,M7,O7,Q7,S7,U7,W7,Y7,AA7,AC7,AE7,AG7,AI7,AK7,AM7,AO7,AQ7,AS7)</f>
        <v>0</v>
      </c>
      <c r="AV7" s="461">
        <f aca="true" t="shared" si="0" ref="AV7:AV21">SUM(T7,V7,X7,Z7,D7,F7,H7,J7,L7,N7,P7,R7,AB7,AD7,AF7,AH7,AJ7,AL7,AN7,AP7,AR7,AT7)</f>
        <v>0</v>
      </c>
      <c r="AW7" s="666" t="str">
        <f aca="true" t="shared" si="1" ref="AW7:AW21">IF((AU7+AV7)=(AX7+AY7),"OK","Controllare totale")</f>
        <v>OK</v>
      </c>
      <c r="AX7" s="669">
        <f>'t1'!K7-'t3'!C7-'t3'!E7-'t3'!G7-'t3'!I7-'t3'!K7+'t3'!M7+'t3'!O7+'t3'!Q7</f>
        <v>0</v>
      </c>
      <c r="AY7" s="670">
        <f>'t1'!L7-'t3'!D7-'t3'!F7-'t3'!H7-'t3'!J7-'t3'!L7+'t3'!N7+'t3'!P7+'t3'!R7</f>
        <v>0</v>
      </c>
      <c r="AZ7" s="5">
        <f>'t1'!M7</f>
        <v>0</v>
      </c>
    </row>
    <row r="8" spans="1:52" ht="12.75" customHeight="1">
      <c r="A8" s="19" t="str">
        <f>'t1'!A8</f>
        <v>ISPETTORE</v>
      </c>
      <c r="B8" s="147" t="str">
        <f>'t1'!B8</f>
        <v>0D0191</v>
      </c>
      <c r="C8" s="644"/>
      <c r="D8" s="244"/>
      <c r="E8" s="644"/>
      <c r="F8" s="244"/>
      <c r="G8" s="644"/>
      <c r="H8" s="244"/>
      <c r="I8" s="644"/>
      <c r="J8" s="244"/>
      <c r="K8" s="644"/>
      <c r="L8" s="244"/>
      <c r="M8" s="644"/>
      <c r="N8" s="244"/>
      <c r="O8" s="644"/>
      <c r="P8" s="244"/>
      <c r="Q8" s="644"/>
      <c r="R8" s="244"/>
      <c r="S8" s="644"/>
      <c r="T8" s="244"/>
      <c r="U8" s="644"/>
      <c r="V8" s="244"/>
      <c r="W8" s="644"/>
      <c r="X8" s="244"/>
      <c r="Y8" s="644"/>
      <c r="Z8" s="244"/>
      <c r="AA8" s="644"/>
      <c r="AB8" s="244"/>
      <c r="AC8" s="644"/>
      <c r="AD8" s="244"/>
      <c r="AE8" s="644"/>
      <c r="AF8" s="244"/>
      <c r="AG8" s="644"/>
      <c r="AH8" s="244"/>
      <c r="AI8" s="644"/>
      <c r="AJ8" s="244"/>
      <c r="AK8" s="644"/>
      <c r="AL8" s="244"/>
      <c r="AM8" s="644"/>
      <c r="AN8" s="244"/>
      <c r="AO8" s="644"/>
      <c r="AP8" s="244"/>
      <c r="AQ8" s="644"/>
      <c r="AR8" s="244"/>
      <c r="AS8" s="644"/>
      <c r="AT8" s="244"/>
      <c r="AU8" s="460">
        <f>SUM(S8,U8,W8,Y8,C8,E8,G8,I8,K8,M8,O8,Q8,AA8,AC8,AE8,AG8,AI8,AK8,AM8,AO8,AQ8,AS8)</f>
        <v>0</v>
      </c>
      <c r="AV8" s="461">
        <f t="shared" si="0"/>
        <v>0</v>
      </c>
      <c r="AW8" s="666" t="str">
        <f t="shared" si="1"/>
        <v>OK</v>
      </c>
      <c r="AX8" s="669">
        <f>'t1'!K8-'t3'!C8-'t3'!E8-'t3'!G8-'t3'!I8-'t3'!K8+'t3'!M8+'t3'!O8+'t3'!Q8</f>
        <v>0</v>
      </c>
      <c r="AY8" s="670">
        <f>'t1'!L8-'t3'!D8-'t3'!F8-'t3'!H8-'t3'!J8-'t3'!L8+'t3'!N8+'t3'!P8+'t3'!R8</f>
        <v>0</v>
      </c>
      <c r="AZ8" s="5">
        <f>'t1'!M8</f>
        <v>0</v>
      </c>
    </row>
    <row r="9" spans="1:52" ht="12.75" customHeight="1">
      <c r="A9" s="19" t="str">
        <f>'t1'!A9</f>
        <v>III CAPPELLANO CAPO + 23 ANNI</v>
      </c>
      <c r="B9" s="147" t="str">
        <f>'t1'!B9</f>
        <v>0D0545</v>
      </c>
      <c r="C9" s="644"/>
      <c r="D9" s="244"/>
      <c r="E9" s="644"/>
      <c r="F9" s="244"/>
      <c r="G9" s="644"/>
      <c r="H9" s="244"/>
      <c r="I9" s="644"/>
      <c r="J9" s="244"/>
      <c r="K9" s="644"/>
      <c r="L9" s="244"/>
      <c r="M9" s="644"/>
      <c r="N9" s="244"/>
      <c r="O9" s="644"/>
      <c r="P9" s="244"/>
      <c r="Q9" s="644"/>
      <c r="R9" s="244"/>
      <c r="S9" s="644"/>
      <c r="T9" s="244"/>
      <c r="U9" s="644"/>
      <c r="V9" s="244"/>
      <c r="W9" s="644"/>
      <c r="X9" s="244"/>
      <c r="Y9" s="644"/>
      <c r="Z9" s="244"/>
      <c r="AA9" s="644"/>
      <c r="AB9" s="244"/>
      <c r="AC9" s="644"/>
      <c r="AD9" s="244"/>
      <c r="AE9" s="644"/>
      <c r="AF9" s="244"/>
      <c r="AG9" s="644"/>
      <c r="AH9" s="244"/>
      <c r="AI9" s="644"/>
      <c r="AJ9" s="244"/>
      <c r="AK9" s="644"/>
      <c r="AL9" s="244"/>
      <c r="AM9" s="644"/>
      <c r="AN9" s="244"/>
      <c r="AO9" s="644"/>
      <c r="AP9" s="244"/>
      <c r="AQ9" s="644"/>
      <c r="AR9" s="244"/>
      <c r="AS9" s="644"/>
      <c r="AT9" s="244"/>
      <c r="AU9" s="460">
        <f aca="true" t="shared" si="2" ref="AU9:AU21">SUM(S9,U9,W9,Y9,C9,E9,G9,I9,K9,M9,O9,Q9,AA9,AC9,AE9,AG9,AI9,AK9,AM9,AO9,AQ9,AS9)</f>
        <v>0</v>
      </c>
      <c r="AV9" s="461">
        <f t="shared" si="0"/>
        <v>0</v>
      </c>
      <c r="AW9" s="666" t="str">
        <f t="shared" si="1"/>
        <v>OK</v>
      </c>
      <c r="AX9" s="669">
        <f>'t1'!K9-'t3'!C9-'t3'!E9-'t3'!G9-'t3'!I9-'t3'!K9+'t3'!M9+'t3'!O9+'t3'!Q9</f>
        <v>0</v>
      </c>
      <c r="AY9" s="670">
        <f>'t1'!L9-'t3'!D9-'t3'!F9-'t3'!H9-'t3'!J9-'t3'!L9+'t3'!N9+'t3'!P9+'t3'!R9</f>
        <v>0</v>
      </c>
      <c r="AZ9" s="5">
        <f>'t1'!M9</f>
        <v>0</v>
      </c>
    </row>
    <row r="10" spans="1:52" ht="12.75" customHeight="1">
      <c r="A10" s="19" t="str">
        <f>'t1'!A10</f>
        <v>III CAPPELLANO CAPO</v>
      </c>
      <c r="B10" s="147" t="str">
        <f>'t1'!B10</f>
        <v>0D0357</v>
      </c>
      <c r="C10" s="644"/>
      <c r="D10" s="244"/>
      <c r="E10" s="644"/>
      <c r="F10" s="244"/>
      <c r="G10" s="644"/>
      <c r="H10" s="244"/>
      <c r="I10" s="644"/>
      <c r="J10" s="244"/>
      <c r="K10" s="644"/>
      <c r="L10" s="244"/>
      <c r="M10" s="644"/>
      <c r="N10" s="244"/>
      <c r="O10" s="644"/>
      <c r="P10" s="244"/>
      <c r="Q10" s="644"/>
      <c r="R10" s="244"/>
      <c r="S10" s="644"/>
      <c r="T10" s="244"/>
      <c r="U10" s="644"/>
      <c r="V10" s="244"/>
      <c r="W10" s="644"/>
      <c r="X10" s="244"/>
      <c r="Y10" s="644"/>
      <c r="Z10" s="244"/>
      <c r="AA10" s="644"/>
      <c r="AB10" s="244"/>
      <c r="AC10" s="644"/>
      <c r="AD10" s="244"/>
      <c r="AE10" s="644"/>
      <c r="AF10" s="244"/>
      <c r="AG10" s="644"/>
      <c r="AH10" s="244"/>
      <c r="AI10" s="644"/>
      <c r="AJ10" s="244"/>
      <c r="AK10" s="644"/>
      <c r="AL10" s="244"/>
      <c r="AM10" s="644"/>
      <c r="AN10" s="244"/>
      <c r="AO10" s="644"/>
      <c r="AP10" s="244"/>
      <c r="AQ10" s="644"/>
      <c r="AR10" s="244"/>
      <c r="AS10" s="644"/>
      <c r="AT10" s="244"/>
      <c r="AU10" s="460">
        <f t="shared" si="2"/>
        <v>0</v>
      </c>
      <c r="AV10" s="461">
        <f t="shared" si="0"/>
        <v>0</v>
      </c>
      <c r="AW10" s="666" t="str">
        <f t="shared" si="1"/>
        <v>OK</v>
      </c>
      <c r="AX10" s="669">
        <f>'t1'!K10-'t3'!C10-'t3'!E10-'t3'!G10-'t3'!I10-'t3'!K10+'t3'!M10+'t3'!O10+'t3'!Q10</f>
        <v>0</v>
      </c>
      <c r="AY10" s="670">
        <f>'t1'!L10-'t3'!D10-'t3'!F10-'t3'!H10-'t3'!J10-'t3'!L10+'t3'!N10+'t3'!P10+'t3'!R10</f>
        <v>0</v>
      </c>
      <c r="AZ10" s="5">
        <f>'t1'!M10</f>
        <v>0</v>
      </c>
    </row>
    <row r="11" spans="1:52" ht="12.75" customHeight="1">
      <c r="A11" s="19" t="str">
        <f>'t1'!A11</f>
        <v>II CAPPELLANO CAPO + 23 ANNI</v>
      </c>
      <c r="B11" s="147" t="str">
        <f>'t1'!B11</f>
        <v>0D0546</v>
      </c>
      <c r="C11" s="644"/>
      <c r="D11" s="244"/>
      <c r="E11" s="644"/>
      <c r="F11" s="244"/>
      <c r="G11" s="644"/>
      <c r="H11" s="244"/>
      <c r="I11" s="644"/>
      <c r="J11" s="244"/>
      <c r="K11" s="644"/>
      <c r="L11" s="244"/>
      <c r="M11" s="644"/>
      <c r="N11" s="244"/>
      <c r="O11" s="644"/>
      <c r="P11" s="244"/>
      <c r="Q11" s="644"/>
      <c r="R11" s="244"/>
      <c r="S11" s="644"/>
      <c r="T11" s="244"/>
      <c r="U11" s="644"/>
      <c r="V11" s="244"/>
      <c r="W11" s="644"/>
      <c r="X11" s="244"/>
      <c r="Y11" s="644"/>
      <c r="Z11" s="244"/>
      <c r="AA11" s="644"/>
      <c r="AB11" s="244"/>
      <c r="AC11" s="644"/>
      <c r="AD11" s="244"/>
      <c r="AE11" s="644"/>
      <c r="AF11" s="244"/>
      <c r="AG11" s="644"/>
      <c r="AH11" s="244"/>
      <c r="AI11" s="644"/>
      <c r="AJ11" s="244"/>
      <c r="AK11" s="644"/>
      <c r="AL11" s="244"/>
      <c r="AM11" s="644"/>
      <c r="AN11" s="244"/>
      <c r="AO11" s="644"/>
      <c r="AP11" s="244"/>
      <c r="AQ11" s="644"/>
      <c r="AR11" s="244"/>
      <c r="AS11" s="644"/>
      <c r="AT11" s="244"/>
      <c r="AU11" s="460">
        <f t="shared" si="2"/>
        <v>0</v>
      </c>
      <c r="AV11" s="461">
        <f t="shared" si="0"/>
        <v>0</v>
      </c>
      <c r="AW11" s="666" t="str">
        <f t="shared" si="1"/>
        <v>OK</v>
      </c>
      <c r="AX11" s="669">
        <f>'t1'!K11-'t3'!C11-'t3'!E11-'t3'!G11-'t3'!I11-'t3'!K11+'t3'!M11+'t3'!O11+'t3'!Q11</f>
        <v>0</v>
      </c>
      <c r="AY11" s="670">
        <f>'t1'!L11-'t3'!D11-'t3'!F11-'t3'!H11-'t3'!J11-'t3'!L11+'t3'!N11+'t3'!P11+'t3'!R11</f>
        <v>0</v>
      </c>
      <c r="AZ11" s="5">
        <f>'t1'!M11</f>
        <v>0</v>
      </c>
    </row>
    <row r="12" spans="1:52" ht="12.75" customHeight="1">
      <c r="A12" s="19" t="str">
        <f>'t1'!A12</f>
        <v>II  CAPPELLANO  CAPO  +  18 (TEN.COL.)</v>
      </c>
      <c r="B12" s="147" t="str">
        <f>'t1'!B12</f>
        <v>0D0969</v>
      </c>
      <c r="C12" s="644"/>
      <c r="D12" s="244"/>
      <c r="E12" s="644"/>
      <c r="F12" s="244"/>
      <c r="G12" s="644"/>
      <c r="H12" s="244"/>
      <c r="I12" s="644"/>
      <c r="J12" s="244"/>
      <c r="K12" s="644"/>
      <c r="L12" s="244"/>
      <c r="M12" s="644"/>
      <c r="N12" s="244"/>
      <c r="O12" s="644"/>
      <c r="P12" s="244"/>
      <c r="Q12" s="644"/>
      <c r="R12" s="244"/>
      <c r="S12" s="644"/>
      <c r="T12" s="244"/>
      <c r="U12" s="644"/>
      <c r="V12" s="244"/>
      <c r="W12" s="644"/>
      <c r="X12" s="244"/>
      <c r="Y12" s="644"/>
      <c r="Z12" s="244"/>
      <c r="AA12" s="644"/>
      <c r="AB12" s="244"/>
      <c r="AC12" s="644"/>
      <c r="AD12" s="244"/>
      <c r="AE12" s="644"/>
      <c r="AF12" s="244"/>
      <c r="AG12" s="644"/>
      <c r="AH12" s="244"/>
      <c r="AI12" s="644"/>
      <c r="AJ12" s="244"/>
      <c r="AK12" s="644"/>
      <c r="AL12" s="244"/>
      <c r="AM12" s="644"/>
      <c r="AN12" s="244"/>
      <c r="AO12" s="644"/>
      <c r="AP12" s="244"/>
      <c r="AQ12" s="644"/>
      <c r="AR12" s="244"/>
      <c r="AS12" s="644"/>
      <c r="AT12" s="244"/>
      <c r="AU12" s="460">
        <f t="shared" si="2"/>
        <v>0</v>
      </c>
      <c r="AV12" s="461">
        <f t="shared" si="0"/>
        <v>0</v>
      </c>
      <c r="AW12" s="666" t="str">
        <f t="shared" si="1"/>
        <v>OK</v>
      </c>
      <c r="AX12" s="669">
        <f>'t1'!K12-'t3'!C12-'t3'!E12-'t3'!G12-'t3'!I12-'t3'!K12+'t3'!M12+'t3'!O12+'t3'!Q12</f>
        <v>0</v>
      </c>
      <c r="AY12" s="670">
        <f>'t1'!L12-'t3'!D12-'t3'!F12-'t3'!H12-'t3'!J12-'t3'!L12+'t3'!N12+'t3'!P12+'t3'!R12</f>
        <v>0</v>
      </c>
      <c r="AZ12" s="5">
        <f>'t1'!M12</f>
        <v>0</v>
      </c>
    </row>
    <row r="13" spans="1:52" ht="12.75" customHeight="1">
      <c r="A13" s="19" t="str">
        <f>'t1'!A13</f>
        <v>II CAPPELLANO CAPO +13 ANNI</v>
      </c>
      <c r="B13" s="147" t="str">
        <f>'t1'!B13</f>
        <v>0D0547</v>
      </c>
      <c r="C13" s="644"/>
      <c r="D13" s="244"/>
      <c r="E13" s="644"/>
      <c r="F13" s="244"/>
      <c r="G13" s="644"/>
      <c r="H13" s="244"/>
      <c r="I13" s="644"/>
      <c r="J13" s="244"/>
      <c r="K13" s="644"/>
      <c r="L13" s="244"/>
      <c r="M13" s="644"/>
      <c r="N13" s="244"/>
      <c r="O13" s="644"/>
      <c r="P13" s="244"/>
      <c r="Q13" s="644"/>
      <c r="R13" s="244"/>
      <c r="S13" s="644"/>
      <c r="T13" s="244"/>
      <c r="U13" s="644"/>
      <c r="V13" s="244"/>
      <c r="W13" s="644"/>
      <c r="X13" s="244"/>
      <c r="Y13" s="644"/>
      <c r="Z13" s="244"/>
      <c r="AA13" s="644"/>
      <c r="AB13" s="244"/>
      <c r="AC13" s="644"/>
      <c r="AD13" s="244"/>
      <c r="AE13" s="644"/>
      <c r="AF13" s="244"/>
      <c r="AG13" s="644"/>
      <c r="AH13" s="244"/>
      <c r="AI13" s="644"/>
      <c r="AJ13" s="244"/>
      <c r="AK13" s="644"/>
      <c r="AL13" s="244"/>
      <c r="AM13" s="644"/>
      <c r="AN13" s="244"/>
      <c r="AO13" s="644"/>
      <c r="AP13" s="244"/>
      <c r="AQ13" s="644"/>
      <c r="AR13" s="244"/>
      <c r="AS13" s="644"/>
      <c r="AT13" s="244"/>
      <c r="AU13" s="460">
        <f t="shared" si="2"/>
        <v>0</v>
      </c>
      <c r="AV13" s="461">
        <f t="shared" si="0"/>
        <v>0</v>
      </c>
      <c r="AW13" s="666" t="str">
        <f t="shared" si="1"/>
        <v>OK</v>
      </c>
      <c r="AX13" s="669">
        <f>'t1'!K13-'t3'!C13-'t3'!E13-'t3'!G13-'t3'!I13-'t3'!K13+'t3'!M13+'t3'!O13+'t3'!Q13</f>
        <v>0</v>
      </c>
      <c r="AY13" s="670">
        <f>'t1'!L13-'t3'!D13-'t3'!F13-'t3'!H13-'t3'!J13-'t3'!L13+'t3'!N13+'t3'!P13+'t3'!R13</f>
        <v>0</v>
      </c>
      <c r="AZ13" s="5">
        <f>'t1'!M13</f>
        <v>0</v>
      </c>
    </row>
    <row r="14" spans="1:52" ht="12.75" customHeight="1">
      <c r="A14" s="19" t="str">
        <f>'t1'!A14</f>
        <v>I CAPPELLANO CAPO + 23 ANNI</v>
      </c>
      <c r="B14" s="147" t="str">
        <f>'t1'!B14</f>
        <v>0D0548</v>
      </c>
      <c r="C14" s="644"/>
      <c r="D14" s="244"/>
      <c r="E14" s="644"/>
      <c r="F14" s="244"/>
      <c r="G14" s="644"/>
      <c r="H14" s="244"/>
      <c r="I14" s="644"/>
      <c r="J14" s="244"/>
      <c r="K14" s="644"/>
      <c r="L14" s="244"/>
      <c r="M14" s="644"/>
      <c r="N14" s="244"/>
      <c r="O14" s="644"/>
      <c r="P14" s="244"/>
      <c r="Q14" s="644"/>
      <c r="R14" s="244"/>
      <c r="S14" s="644"/>
      <c r="T14" s="244"/>
      <c r="U14" s="644"/>
      <c r="V14" s="244"/>
      <c r="W14" s="644"/>
      <c r="X14" s="244"/>
      <c r="Y14" s="644"/>
      <c r="Z14" s="244"/>
      <c r="AA14" s="644"/>
      <c r="AB14" s="244"/>
      <c r="AC14" s="644"/>
      <c r="AD14" s="244"/>
      <c r="AE14" s="644"/>
      <c r="AF14" s="244"/>
      <c r="AG14" s="644"/>
      <c r="AH14" s="244"/>
      <c r="AI14" s="644"/>
      <c r="AJ14" s="244"/>
      <c r="AK14" s="644"/>
      <c r="AL14" s="244"/>
      <c r="AM14" s="644"/>
      <c r="AN14" s="244"/>
      <c r="AO14" s="644"/>
      <c r="AP14" s="244"/>
      <c r="AQ14" s="644"/>
      <c r="AR14" s="244"/>
      <c r="AS14" s="644"/>
      <c r="AT14" s="244"/>
      <c r="AU14" s="460">
        <f t="shared" si="2"/>
        <v>0</v>
      </c>
      <c r="AV14" s="461">
        <f t="shared" si="0"/>
        <v>0</v>
      </c>
      <c r="AW14" s="666" t="str">
        <f t="shared" si="1"/>
        <v>OK</v>
      </c>
      <c r="AX14" s="669">
        <f>'t1'!K14-'t3'!C14-'t3'!E14-'t3'!G14-'t3'!I14-'t3'!K14+'t3'!M14+'t3'!O14+'t3'!Q14</f>
        <v>0</v>
      </c>
      <c r="AY14" s="670">
        <f>'t1'!L14-'t3'!D14-'t3'!F14-'t3'!H14-'t3'!J14-'t3'!L14+'t3'!N14+'t3'!P14+'t3'!R14</f>
        <v>0</v>
      </c>
      <c r="AZ14" s="5">
        <f>'t1'!M14</f>
        <v>0</v>
      </c>
    </row>
    <row r="15" spans="1:52" ht="12.75" customHeight="1">
      <c r="A15" s="19" t="str">
        <f>'t1'!A15</f>
        <v>I CAPPELLANO CAPO + 13 ANNI</v>
      </c>
      <c r="B15" s="147" t="str">
        <f>'t1'!B15</f>
        <v>0D0549</v>
      </c>
      <c r="C15" s="644"/>
      <c r="D15" s="244"/>
      <c r="E15" s="644"/>
      <c r="F15" s="244"/>
      <c r="G15" s="644"/>
      <c r="H15" s="244"/>
      <c r="I15" s="644"/>
      <c r="J15" s="244"/>
      <c r="K15" s="644"/>
      <c r="L15" s="244"/>
      <c r="M15" s="644"/>
      <c r="N15" s="244"/>
      <c r="O15" s="644"/>
      <c r="P15" s="244"/>
      <c r="Q15" s="644"/>
      <c r="R15" s="244"/>
      <c r="S15" s="644"/>
      <c r="T15" s="244"/>
      <c r="U15" s="644"/>
      <c r="V15" s="244"/>
      <c r="W15" s="644"/>
      <c r="X15" s="244"/>
      <c r="Y15" s="644"/>
      <c r="Z15" s="244"/>
      <c r="AA15" s="644"/>
      <c r="AB15" s="244"/>
      <c r="AC15" s="644"/>
      <c r="AD15" s="244"/>
      <c r="AE15" s="644"/>
      <c r="AF15" s="244"/>
      <c r="AG15" s="644"/>
      <c r="AH15" s="244"/>
      <c r="AI15" s="644"/>
      <c r="AJ15" s="244"/>
      <c r="AK15" s="644"/>
      <c r="AL15" s="244"/>
      <c r="AM15" s="644"/>
      <c r="AN15" s="244"/>
      <c r="AO15" s="644"/>
      <c r="AP15" s="244"/>
      <c r="AQ15" s="644"/>
      <c r="AR15" s="244"/>
      <c r="AS15" s="644"/>
      <c r="AT15" s="244"/>
      <c r="AU15" s="460">
        <f t="shared" si="2"/>
        <v>0</v>
      </c>
      <c r="AV15" s="461">
        <f t="shared" si="0"/>
        <v>0</v>
      </c>
      <c r="AW15" s="666" t="str">
        <f t="shared" si="1"/>
        <v>OK</v>
      </c>
      <c r="AX15" s="669">
        <f>'t1'!K15-'t3'!C15-'t3'!E15-'t3'!G15-'t3'!I15-'t3'!K15+'t3'!M15+'t3'!O15+'t3'!Q15</f>
        <v>0</v>
      </c>
      <c r="AY15" s="670">
        <f>'t1'!L15-'t3'!D15-'t3'!F15-'t3'!H15-'t3'!J15-'t3'!L15+'t3'!N15+'t3'!P15+'t3'!R15</f>
        <v>0</v>
      </c>
      <c r="AZ15" s="5">
        <f>'t1'!M15</f>
        <v>0</v>
      </c>
    </row>
    <row r="16" spans="1:52" ht="12.75" customHeight="1">
      <c r="A16" s="19" t="str">
        <f>'t1'!A16</f>
        <v>II CAPPELLANO CAPO</v>
      </c>
      <c r="B16" s="147" t="str">
        <f>'t1'!B16</f>
        <v>019355</v>
      </c>
      <c r="C16" s="644"/>
      <c r="D16" s="244"/>
      <c r="E16" s="644"/>
      <c r="F16" s="244"/>
      <c r="G16" s="644"/>
      <c r="H16" s="244"/>
      <c r="I16" s="644"/>
      <c r="J16" s="244"/>
      <c r="K16" s="644"/>
      <c r="L16" s="244"/>
      <c r="M16" s="644"/>
      <c r="N16" s="244"/>
      <c r="O16" s="644"/>
      <c r="P16" s="244"/>
      <c r="Q16" s="644"/>
      <c r="R16" s="244"/>
      <c r="S16" s="644"/>
      <c r="T16" s="244"/>
      <c r="U16" s="644"/>
      <c r="V16" s="244"/>
      <c r="W16" s="644"/>
      <c r="X16" s="244"/>
      <c r="Y16" s="644"/>
      <c r="Z16" s="244"/>
      <c r="AA16" s="644"/>
      <c r="AB16" s="244"/>
      <c r="AC16" s="644"/>
      <c r="AD16" s="244"/>
      <c r="AE16" s="644"/>
      <c r="AF16" s="244"/>
      <c r="AG16" s="644"/>
      <c r="AH16" s="244"/>
      <c r="AI16" s="644"/>
      <c r="AJ16" s="244"/>
      <c r="AK16" s="644"/>
      <c r="AL16" s="244"/>
      <c r="AM16" s="644"/>
      <c r="AN16" s="244"/>
      <c r="AO16" s="644"/>
      <c r="AP16" s="244"/>
      <c r="AQ16" s="644"/>
      <c r="AR16" s="244"/>
      <c r="AS16" s="644"/>
      <c r="AT16" s="244"/>
      <c r="AU16" s="460">
        <f t="shared" si="2"/>
        <v>0</v>
      </c>
      <c r="AV16" s="461">
        <f t="shared" si="0"/>
        <v>0</v>
      </c>
      <c r="AW16" s="666" t="str">
        <f t="shared" si="1"/>
        <v>OK</v>
      </c>
      <c r="AX16" s="669">
        <f>'t1'!K16-'t3'!C16-'t3'!E16-'t3'!G16-'t3'!I16-'t3'!K16+'t3'!M16+'t3'!O16+'t3'!Q16</f>
        <v>0</v>
      </c>
      <c r="AY16" s="670">
        <f>'t1'!L16-'t3'!D16-'t3'!F16-'t3'!H16-'t3'!J16-'t3'!L16+'t3'!N16+'t3'!P16+'t3'!R16</f>
        <v>0</v>
      </c>
      <c r="AZ16" s="5">
        <f>'t1'!M16</f>
        <v>0</v>
      </c>
    </row>
    <row r="17" spans="1:52" ht="12.75" customHeight="1">
      <c r="A17" s="19" t="str">
        <f>'t1'!A17</f>
        <v>I  CAPPELLANO  CAPO  CON 3 ANNI NEL GRADO (MAGG.)</v>
      </c>
      <c r="B17" s="147" t="str">
        <f>'t1'!B17</f>
        <v>019970</v>
      </c>
      <c r="C17" s="644"/>
      <c r="D17" s="244"/>
      <c r="E17" s="644"/>
      <c r="F17" s="244"/>
      <c r="G17" s="644"/>
      <c r="H17" s="244"/>
      <c r="I17" s="644"/>
      <c r="J17" s="244"/>
      <c r="K17" s="644"/>
      <c r="L17" s="244"/>
      <c r="M17" s="644"/>
      <c r="N17" s="244"/>
      <c r="O17" s="644"/>
      <c r="P17" s="244"/>
      <c r="Q17" s="644"/>
      <c r="R17" s="244"/>
      <c r="S17" s="644"/>
      <c r="T17" s="244"/>
      <c r="U17" s="644"/>
      <c r="V17" s="244"/>
      <c r="W17" s="644"/>
      <c r="X17" s="244"/>
      <c r="Y17" s="644"/>
      <c r="Z17" s="244"/>
      <c r="AA17" s="644"/>
      <c r="AB17" s="244"/>
      <c r="AC17" s="644"/>
      <c r="AD17" s="244"/>
      <c r="AE17" s="644"/>
      <c r="AF17" s="244"/>
      <c r="AG17" s="644"/>
      <c r="AH17" s="244"/>
      <c r="AI17" s="644"/>
      <c r="AJ17" s="244"/>
      <c r="AK17" s="644"/>
      <c r="AL17" s="244"/>
      <c r="AM17" s="644"/>
      <c r="AN17" s="244"/>
      <c r="AO17" s="644"/>
      <c r="AP17" s="244"/>
      <c r="AQ17" s="644"/>
      <c r="AR17" s="244"/>
      <c r="AS17" s="644"/>
      <c r="AT17" s="244"/>
      <c r="AU17" s="460">
        <f t="shared" si="2"/>
        <v>0</v>
      </c>
      <c r="AV17" s="461">
        <f t="shared" si="0"/>
        <v>0</v>
      </c>
      <c r="AW17" s="666" t="str">
        <f t="shared" si="1"/>
        <v>OK</v>
      </c>
      <c r="AX17" s="669">
        <f>'t1'!K17-'t3'!C17-'t3'!E17-'t3'!G17-'t3'!I17-'t3'!K17+'t3'!M17+'t3'!O17+'t3'!Q17</f>
        <v>0</v>
      </c>
      <c r="AY17" s="670">
        <f>'t1'!L17-'t3'!D17-'t3'!F17-'t3'!H17-'t3'!J17-'t3'!L17+'t3'!N17+'t3'!P17+'t3'!R17</f>
        <v>0</v>
      </c>
      <c r="AZ17" s="5">
        <f>'t1'!M17</f>
        <v>0</v>
      </c>
    </row>
    <row r="18" spans="1:52" ht="12.75" customHeight="1">
      <c r="A18" s="19" t="str">
        <f>'t1'!A18</f>
        <v>I CAPPELLANO CAPO</v>
      </c>
      <c r="B18" s="147" t="str">
        <f>'t1'!B18</f>
        <v>019287</v>
      </c>
      <c r="C18" s="644"/>
      <c r="D18" s="244"/>
      <c r="E18" s="644"/>
      <c r="F18" s="244"/>
      <c r="G18" s="644"/>
      <c r="H18" s="244"/>
      <c r="I18" s="644"/>
      <c r="J18" s="244"/>
      <c r="K18" s="644"/>
      <c r="L18" s="244"/>
      <c r="M18" s="644"/>
      <c r="N18" s="244"/>
      <c r="O18" s="644"/>
      <c r="P18" s="244"/>
      <c r="Q18" s="644"/>
      <c r="R18" s="244"/>
      <c r="S18" s="644"/>
      <c r="T18" s="244"/>
      <c r="U18" s="644"/>
      <c r="V18" s="244"/>
      <c r="W18" s="644"/>
      <c r="X18" s="244"/>
      <c r="Y18" s="644"/>
      <c r="Z18" s="244"/>
      <c r="AA18" s="644"/>
      <c r="AB18" s="244"/>
      <c r="AC18" s="644"/>
      <c r="AD18" s="244"/>
      <c r="AE18" s="644"/>
      <c r="AF18" s="244"/>
      <c r="AG18" s="644"/>
      <c r="AH18" s="244"/>
      <c r="AI18" s="644"/>
      <c r="AJ18" s="244"/>
      <c r="AK18" s="644"/>
      <c r="AL18" s="244"/>
      <c r="AM18" s="644"/>
      <c r="AN18" s="244"/>
      <c r="AO18" s="644"/>
      <c r="AP18" s="244"/>
      <c r="AQ18" s="644"/>
      <c r="AR18" s="244"/>
      <c r="AS18" s="644"/>
      <c r="AT18" s="244"/>
      <c r="AU18" s="460">
        <f t="shared" si="2"/>
        <v>0</v>
      </c>
      <c r="AV18" s="461">
        <f t="shared" si="0"/>
        <v>0</v>
      </c>
      <c r="AW18" s="666" t="str">
        <f t="shared" si="1"/>
        <v>OK</v>
      </c>
      <c r="AX18" s="669">
        <f>'t1'!K18-'t3'!C18-'t3'!E18-'t3'!G18-'t3'!I18-'t3'!K18+'t3'!M18+'t3'!O18+'t3'!Q18</f>
        <v>0</v>
      </c>
      <c r="AY18" s="670">
        <f>'t1'!L18-'t3'!D18-'t3'!F18-'t3'!H18-'t3'!J18-'t3'!L18+'t3'!N18+'t3'!P18+'t3'!R18</f>
        <v>0</v>
      </c>
      <c r="AZ18" s="5">
        <f>'t1'!M18</f>
        <v>0</v>
      </c>
    </row>
    <row r="19" spans="1:52" ht="12.75" customHeight="1">
      <c r="A19" s="19" t="str">
        <f>'t1'!A19</f>
        <v>CAPPELLANO  CAPO + 10  (CAP.)</v>
      </c>
      <c r="B19" s="147" t="str">
        <f>'t1'!B19</f>
        <v>018971</v>
      </c>
      <c r="C19" s="644"/>
      <c r="D19" s="244"/>
      <c r="E19" s="644"/>
      <c r="F19" s="244"/>
      <c r="G19" s="644"/>
      <c r="H19" s="244"/>
      <c r="I19" s="644"/>
      <c r="J19" s="244"/>
      <c r="K19" s="644"/>
      <c r="L19" s="244"/>
      <c r="M19" s="644"/>
      <c r="N19" s="244"/>
      <c r="O19" s="644"/>
      <c r="P19" s="244"/>
      <c r="Q19" s="644"/>
      <c r="R19" s="244"/>
      <c r="S19" s="644"/>
      <c r="T19" s="244"/>
      <c r="U19" s="644"/>
      <c r="V19" s="244"/>
      <c r="W19" s="644"/>
      <c r="X19" s="244"/>
      <c r="Y19" s="644"/>
      <c r="Z19" s="244"/>
      <c r="AA19" s="644"/>
      <c r="AB19" s="244"/>
      <c r="AC19" s="644"/>
      <c r="AD19" s="244"/>
      <c r="AE19" s="644"/>
      <c r="AF19" s="244"/>
      <c r="AG19" s="644"/>
      <c r="AH19" s="244"/>
      <c r="AI19" s="644"/>
      <c r="AJ19" s="244"/>
      <c r="AK19" s="644"/>
      <c r="AL19" s="244"/>
      <c r="AM19" s="644"/>
      <c r="AN19" s="244"/>
      <c r="AO19" s="644"/>
      <c r="AP19" s="244"/>
      <c r="AQ19" s="644"/>
      <c r="AR19" s="244"/>
      <c r="AS19" s="644"/>
      <c r="AT19" s="244"/>
      <c r="AU19" s="460">
        <f t="shared" si="2"/>
        <v>0</v>
      </c>
      <c r="AV19" s="461">
        <f t="shared" si="0"/>
        <v>0</v>
      </c>
      <c r="AW19" s="666" t="str">
        <f t="shared" si="1"/>
        <v>OK</v>
      </c>
      <c r="AX19" s="669">
        <f>'t1'!K19-'t3'!C19-'t3'!E19-'t3'!G19-'t3'!I19-'t3'!K19+'t3'!M19+'t3'!O19+'t3'!Q19</f>
        <v>0</v>
      </c>
      <c r="AY19" s="670">
        <f>'t1'!L19-'t3'!D19-'t3'!F19-'t3'!H19-'t3'!J19-'t3'!L19+'t3'!N19+'t3'!P19+'t3'!R19</f>
        <v>0</v>
      </c>
      <c r="AZ19" s="5">
        <f>'t1'!M19</f>
        <v>0</v>
      </c>
    </row>
    <row r="20" spans="1:52" ht="12.75" customHeight="1">
      <c r="A20" s="19" t="str">
        <f>'t1'!A20</f>
        <v>CAPPELLANO CAPO</v>
      </c>
      <c r="B20" s="147" t="str">
        <f>'t1'!B20</f>
        <v>018284</v>
      </c>
      <c r="C20" s="645"/>
      <c r="D20" s="646"/>
      <c r="E20" s="645"/>
      <c r="F20" s="646"/>
      <c r="G20" s="645"/>
      <c r="H20" s="646"/>
      <c r="I20" s="645"/>
      <c r="J20" s="646"/>
      <c r="K20" s="645"/>
      <c r="L20" s="646"/>
      <c r="M20" s="645"/>
      <c r="N20" s="646"/>
      <c r="O20" s="645"/>
      <c r="P20" s="646"/>
      <c r="Q20" s="645"/>
      <c r="R20" s="646"/>
      <c r="S20" s="645"/>
      <c r="T20" s="646"/>
      <c r="U20" s="645"/>
      <c r="V20" s="244"/>
      <c r="W20" s="644"/>
      <c r="X20" s="244"/>
      <c r="Y20" s="644"/>
      <c r="Z20" s="244"/>
      <c r="AA20" s="644"/>
      <c r="AB20" s="244"/>
      <c r="AC20" s="644"/>
      <c r="AD20" s="244"/>
      <c r="AE20" s="644"/>
      <c r="AF20" s="244"/>
      <c r="AG20" s="644"/>
      <c r="AH20" s="244"/>
      <c r="AI20" s="644"/>
      <c r="AJ20" s="244"/>
      <c r="AK20" s="644"/>
      <c r="AL20" s="244"/>
      <c r="AM20" s="644"/>
      <c r="AN20" s="244"/>
      <c r="AO20" s="644"/>
      <c r="AP20" s="244"/>
      <c r="AQ20" s="644"/>
      <c r="AR20" s="244"/>
      <c r="AS20" s="644"/>
      <c r="AT20" s="244"/>
      <c r="AU20" s="460">
        <f t="shared" si="2"/>
        <v>0</v>
      </c>
      <c r="AV20" s="461">
        <f t="shared" si="0"/>
        <v>0</v>
      </c>
      <c r="AW20" s="666" t="str">
        <f t="shared" si="1"/>
        <v>OK</v>
      </c>
      <c r="AX20" s="669">
        <f>'t1'!K20-'t3'!C20-'t3'!E20-'t3'!G20-'t3'!I20-'t3'!K20+'t3'!M20+'t3'!O20+'t3'!Q20</f>
        <v>0</v>
      </c>
      <c r="AY20" s="670">
        <f>'t1'!L20-'t3'!D20-'t3'!F20-'t3'!H20-'t3'!J20-'t3'!L20+'t3'!N20+'t3'!P20+'t3'!R20</f>
        <v>0</v>
      </c>
      <c r="AZ20" s="5">
        <f>'t1'!M20</f>
        <v>0</v>
      </c>
    </row>
    <row r="21" spans="1:52" ht="12.75" customHeight="1" thickBot="1">
      <c r="A21" s="19" t="str">
        <f>'t1'!A21</f>
        <v>CAPPELLANO ADDETTO</v>
      </c>
      <c r="B21" s="147" t="str">
        <f>'t1'!B21</f>
        <v>018281</v>
      </c>
      <c r="C21" s="647"/>
      <c r="D21" s="248"/>
      <c r="E21" s="647"/>
      <c r="F21" s="248"/>
      <c r="G21" s="647"/>
      <c r="H21" s="248"/>
      <c r="I21" s="647"/>
      <c r="J21" s="248"/>
      <c r="K21" s="647"/>
      <c r="L21" s="248"/>
      <c r="M21" s="647"/>
      <c r="N21" s="248"/>
      <c r="O21" s="647"/>
      <c r="P21" s="248"/>
      <c r="Q21" s="647"/>
      <c r="R21" s="248"/>
      <c r="S21" s="647"/>
      <c r="T21" s="248"/>
      <c r="U21" s="647"/>
      <c r="V21" s="244"/>
      <c r="W21" s="644"/>
      <c r="X21" s="244"/>
      <c r="Y21" s="644"/>
      <c r="Z21" s="244"/>
      <c r="AA21" s="644"/>
      <c r="AB21" s="244"/>
      <c r="AC21" s="644"/>
      <c r="AD21" s="244"/>
      <c r="AE21" s="644"/>
      <c r="AF21" s="244"/>
      <c r="AG21" s="644"/>
      <c r="AH21" s="244"/>
      <c r="AI21" s="644"/>
      <c r="AJ21" s="244"/>
      <c r="AK21" s="644"/>
      <c r="AL21" s="244"/>
      <c r="AM21" s="644"/>
      <c r="AN21" s="244"/>
      <c r="AO21" s="644"/>
      <c r="AP21" s="244"/>
      <c r="AQ21" s="644"/>
      <c r="AR21" s="244"/>
      <c r="AS21" s="644"/>
      <c r="AT21" s="244"/>
      <c r="AU21" s="460">
        <f t="shared" si="2"/>
        <v>0</v>
      </c>
      <c r="AV21" s="461">
        <f t="shared" si="0"/>
        <v>0</v>
      </c>
      <c r="AW21" s="666" t="str">
        <f t="shared" si="1"/>
        <v>OK</v>
      </c>
      <c r="AX21" s="669">
        <f>'t1'!K21-'t3'!C21-'t3'!E21-'t3'!G21-'t3'!I21-'t3'!K21+'t3'!M21+'t3'!O21+'t3'!Q21</f>
        <v>0</v>
      </c>
      <c r="AY21" s="670">
        <f>'t1'!L21-'t3'!D21-'t3'!F21-'t3'!H21-'t3'!J21-'t3'!L21+'t3'!N21+'t3'!P21+'t3'!R21</f>
        <v>0</v>
      </c>
      <c r="AZ21" s="5">
        <f>'t1'!M21</f>
        <v>0</v>
      </c>
    </row>
    <row r="22" spans="1:52" ht="17.25" customHeight="1" thickBot="1" thickTop="1">
      <c r="A22" s="15" t="s">
        <v>59</v>
      </c>
      <c r="B22" s="149"/>
      <c r="C22" s="462">
        <f aca="true" t="shared" si="3" ref="C22:AV22">SUM(C6:C21)</f>
        <v>0</v>
      </c>
      <c r="D22" s="464">
        <f t="shared" si="3"/>
        <v>0</v>
      </c>
      <c r="E22" s="462">
        <f t="shared" si="3"/>
        <v>0</v>
      </c>
      <c r="F22" s="464">
        <f t="shared" si="3"/>
        <v>0</v>
      </c>
      <c r="G22" s="462">
        <f t="shared" si="3"/>
        <v>0</v>
      </c>
      <c r="H22" s="464">
        <f t="shared" si="3"/>
        <v>0</v>
      </c>
      <c r="I22" s="462">
        <f t="shared" si="3"/>
        <v>0</v>
      </c>
      <c r="J22" s="464">
        <f t="shared" si="3"/>
        <v>0</v>
      </c>
      <c r="K22" s="462">
        <f t="shared" si="3"/>
        <v>0</v>
      </c>
      <c r="L22" s="464">
        <f t="shared" si="3"/>
        <v>0</v>
      </c>
      <c r="M22" s="462">
        <f t="shared" si="3"/>
        <v>0</v>
      </c>
      <c r="N22" s="464">
        <f t="shared" si="3"/>
        <v>0</v>
      </c>
      <c r="O22" s="462">
        <f t="shared" si="3"/>
        <v>0</v>
      </c>
      <c r="P22" s="464">
        <f t="shared" si="3"/>
        <v>0</v>
      </c>
      <c r="Q22" s="462">
        <f t="shared" si="3"/>
        <v>0</v>
      </c>
      <c r="R22" s="464">
        <f t="shared" si="3"/>
        <v>0</v>
      </c>
      <c r="S22" s="462">
        <f t="shared" si="3"/>
        <v>0</v>
      </c>
      <c r="T22" s="464">
        <f t="shared" si="3"/>
        <v>0</v>
      </c>
      <c r="U22" s="462">
        <f t="shared" si="3"/>
        <v>0</v>
      </c>
      <c r="V22" s="464">
        <f t="shared" si="3"/>
        <v>0</v>
      </c>
      <c r="W22" s="462">
        <f t="shared" si="3"/>
        <v>0</v>
      </c>
      <c r="X22" s="464">
        <f t="shared" si="3"/>
        <v>0</v>
      </c>
      <c r="Y22" s="462">
        <f t="shared" si="3"/>
        <v>0</v>
      </c>
      <c r="Z22" s="464">
        <f t="shared" si="3"/>
        <v>0</v>
      </c>
      <c r="AA22" s="462">
        <f t="shared" si="3"/>
        <v>0</v>
      </c>
      <c r="AB22" s="464">
        <f t="shared" si="3"/>
        <v>0</v>
      </c>
      <c r="AC22" s="462">
        <f t="shared" si="3"/>
        <v>0</v>
      </c>
      <c r="AD22" s="464">
        <f t="shared" si="3"/>
        <v>0</v>
      </c>
      <c r="AE22" s="462">
        <f t="shared" si="3"/>
        <v>0</v>
      </c>
      <c r="AF22" s="464">
        <f t="shared" si="3"/>
        <v>0</v>
      </c>
      <c r="AG22" s="462">
        <f t="shared" si="3"/>
        <v>0</v>
      </c>
      <c r="AH22" s="464">
        <f t="shared" si="3"/>
        <v>0</v>
      </c>
      <c r="AI22" s="462">
        <f t="shared" si="3"/>
        <v>0</v>
      </c>
      <c r="AJ22" s="464">
        <f t="shared" si="3"/>
        <v>0</v>
      </c>
      <c r="AK22" s="462">
        <f t="shared" si="3"/>
        <v>0</v>
      </c>
      <c r="AL22" s="464">
        <f t="shared" si="3"/>
        <v>0</v>
      </c>
      <c r="AM22" s="462">
        <f t="shared" si="3"/>
        <v>0</v>
      </c>
      <c r="AN22" s="464">
        <f t="shared" si="3"/>
        <v>0</v>
      </c>
      <c r="AO22" s="462">
        <f t="shared" si="3"/>
        <v>0</v>
      </c>
      <c r="AP22" s="464">
        <f t="shared" si="3"/>
        <v>0</v>
      </c>
      <c r="AQ22" s="462">
        <f t="shared" si="3"/>
        <v>0</v>
      </c>
      <c r="AR22" s="464">
        <f t="shared" si="3"/>
        <v>0</v>
      </c>
      <c r="AS22" s="462">
        <f t="shared" si="3"/>
        <v>0</v>
      </c>
      <c r="AT22" s="464">
        <f t="shared" si="3"/>
        <v>0</v>
      </c>
      <c r="AU22" s="462">
        <f t="shared" si="3"/>
        <v>0</v>
      </c>
      <c r="AV22" s="463">
        <f t="shared" si="3"/>
        <v>0</v>
      </c>
      <c r="AW22" s="666" t="str">
        <f>IF((AU40+AV40)=(AX22+AY22),"OK","Controllare totale")</f>
        <v>OK</v>
      </c>
      <c r="AX22" s="671">
        <f>SUM(AX6:AX21)</f>
        <v>0</v>
      </c>
      <c r="AY22" s="672">
        <f>SUM(AY6:AY21)</f>
        <v>0</v>
      </c>
      <c r="AZ22" s="5">
        <f>'t1'!M22</f>
        <v>0</v>
      </c>
    </row>
    <row r="23" spans="3:52" ht="17.25" customHeight="1">
      <c r="C23" s="21"/>
      <c r="M23" s="9"/>
      <c r="N23" s="9"/>
      <c r="O23" s="9"/>
      <c r="P23" s="9"/>
      <c r="Q23" s="9"/>
      <c r="R23" s="9"/>
      <c r="S23" s="8"/>
      <c r="T23" s="8"/>
      <c r="AA23" s="21"/>
      <c r="AZ23" s="5" t="e">
        <f>'t1'!#REF!</f>
        <v>#REF!</v>
      </c>
    </row>
    <row r="24" spans="3:52" ht="9.75">
      <c r="C24" s="21"/>
      <c r="AA24" s="21"/>
      <c r="AZ24" s="5" t="e">
        <f>'t1'!#REF!</f>
        <v>#REF!</v>
      </c>
    </row>
  </sheetData>
  <sheetProtection password="EA98" sheet="1" formatColumns="0" selectLockedCells="1"/>
  <mergeCells count="6">
    <mergeCell ref="A1:A2"/>
    <mergeCell ref="G4:H4"/>
    <mergeCell ref="S2:Z2"/>
    <mergeCell ref="AO2:AV2"/>
    <mergeCell ref="C1:W1"/>
    <mergeCell ref="AA1:AS1"/>
  </mergeCells>
  <conditionalFormatting sqref="A6:AV21">
    <cfRule type="expression" priority="1" dxfId="5"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D26"/>
  <sheetViews>
    <sheetView showGridLines="0" zoomScalePageLayoutView="0" workbookViewId="0" topLeftCell="A1">
      <pane xSplit="2" ySplit="7" topLeftCell="AH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54.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3" width="0" style="26" hidden="1" customWidth="1"/>
    <col min="34" max="37" width="11.33203125" style="26" customWidth="1"/>
    <col min="38" max="41" width="10.33203125" style="26" customWidth="1"/>
    <col min="42" max="45" width="10.66015625" style="26" customWidth="1"/>
    <col min="46" max="51" width="9.33203125" style="26" customWidth="1"/>
    <col min="52" max="53" width="10.66015625" style="26" customWidth="1"/>
    <col min="54" max="54" width="0" style="26" hidden="1" customWidth="1"/>
    <col min="55" max="16384" width="10.66015625" style="26" customWidth="1"/>
  </cols>
  <sheetData>
    <row r="1" spans="1:56" s="5" customFormat="1" ht="43.5"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c r="AO1" s="954"/>
      <c r="AP1" s="954"/>
      <c r="AQ1" s="954"/>
      <c r="AR1" s="954"/>
      <c r="AS1" s="954"/>
      <c r="AT1" s="954"/>
      <c r="AU1" s="954"/>
      <c r="AV1" s="954"/>
      <c r="AW1" s="954"/>
      <c r="AX1" s="954"/>
      <c r="AY1" s="954"/>
      <c r="AZ1" s="954"/>
      <c r="BA1" s="954"/>
      <c r="BB1" s="26"/>
      <c r="BC1" s="26"/>
      <c r="BD1" s="26"/>
    </row>
    <row r="2" spans="1:41" ht="30" customHeight="1" thickBot="1">
      <c r="A2" s="23"/>
      <c r="B2" s="24"/>
      <c r="C2" s="25"/>
      <c r="D2" s="25"/>
      <c r="E2" s="25"/>
      <c r="F2" s="25"/>
      <c r="G2" s="955"/>
      <c r="H2" s="955"/>
      <c r="I2" s="955"/>
      <c r="J2" s="955"/>
      <c r="AH2" s="25"/>
      <c r="AI2" s="25"/>
      <c r="AJ2" s="25"/>
      <c r="AK2" s="25"/>
      <c r="AL2" s="955"/>
      <c r="AM2" s="955"/>
      <c r="AN2" s="955"/>
      <c r="AO2" s="955"/>
    </row>
    <row r="3" spans="1:53" ht="15.75" customHeight="1" thickBot="1">
      <c r="A3" s="289"/>
      <c r="B3" s="294"/>
      <c r="C3" s="295" t="s">
        <v>228</v>
      </c>
      <c r="D3" s="295"/>
      <c r="E3" s="295"/>
      <c r="F3" s="295"/>
      <c r="G3" s="295"/>
      <c r="H3" s="296"/>
      <c r="I3" s="295"/>
      <c r="J3" s="296"/>
      <c r="K3" s="296"/>
      <c r="L3" s="296"/>
      <c r="M3" s="296"/>
      <c r="N3" s="296"/>
      <c r="O3" s="296"/>
      <c r="P3" s="296"/>
      <c r="Q3" s="296"/>
      <c r="R3" s="296"/>
      <c r="S3" s="296"/>
      <c r="T3" s="296"/>
      <c r="U3" s="296"/>
      <c r="V3" s="296"/>
      <c r="AH3" s="295" t="s">
        <v>228</v>
      </c>
      <c r="AI3" s="295"/>
      <c r="AJ3" s="295"/>
      <c r="AK3" s="295"/>
      <c r="AL3" s="295"/>
      <c r="AM3" s="296"/>
      <c r="AN3" s="295"/>
      <c r="AO3" s="296"/>
      <c r="AP3" s="296"/>
      <c r="AQ3" s="296"/>
      <c r="AR3" s="296"/>
      <c r="AS3" s="296"/>
      <c r="AT3" s="296"/>
      <c r="AU3" s="296"/>
      <c r="AV3" s="296"/>
      <c r="AW3" s="296"/>
      <c r="AX3" s="296"/>
      <c r="AY3" s="296"/>
      <c r="AZ3" s="296"/>
      <c r="BA3" s="296"/>
    </row>
    <row r="4" spans="1:53" ht="37.5" customHeight="1" thickTop="1">
      <c r="A4" s="27" t="s">
        <v>123</v>
      </c>
      <c r="B4" s="28" t="s">
        <v>56</v>
      </c>
      <c r="C4" s="484" t="s">
        <v>61</v>
      </c>
      <c r="D4" s="485"/>
      <c r="E4" s="1000" t="s">
        <v>328</v>
      </c>
      <c r="F4" s="1001"/>
      <c r="G4" s="1002" t="s">
        <v>353</v>
      </c>
      <c r="H4" s="978"/>
      <c r="I4" s="1002" t="s">
        <v>327</v>
      </c>
      <c r="J4" s="978"/>
      <c r="K4" s="1003" t="s">
        <v>326</v>
      </c>
      <c r="L4" s="978"/>
      <c r="M4" s="997" t="s">
        <v>325</v>
      </c>
      <c r="N4" s="978"/>
      <c r="O4" s="997" t="s">
        <v>303</v>
      </c>
      <c r="P4" s="978"/>
      <c r="Q4" s="997" t="s">
        <v>166</v>
      </c>
      <c r="R4" s="978"/>
      <c r="S4" s="997" t="s">
        <v>54</v>
      </c>
      <c r="T4" s="978"/>
      <c r="U4" s="398" t="s">
        <v>59</v>
      </c>
      <c r="V4" s="397"/>
      <c r="AH4" s="484" t="s">
        <v>61</v>
      </c>
      <c r="AI4" s="485"/>
      <c r="AJ4" s="1000" t="s">
        <v>328</v>
      </c>
      <c r="AK4" s="1001"/>
      <c r="AL4" s="1002" t="s">
        <v>353</v>
      </c>
      <c r="AM4" s="978"/>
      <c r="AN4" s="1002" t="s">
        <v>327</v>
      </c>
      <c r="AO4" s="978"/>
      <c r="AP4" s="1003" t="s">
        <v>326</v>
      </c>
      <c r="AQ4" s="978"/>
      <c r="AR4" s="997" t="s">
        <v>325</v>
      </c>
      <c r="AS4" s="978"/>
      <c r="AT4" s="997" t="s">
        <v>303</v>
      </c>
      <c r="AU4" s="978"/>
      <c r="AV4" s="997" t="s">
        <v>166</v>
      </c>
      <c r="AW4" s="978"/>
      <c r="AX4" s="997" t="s">
        <v>54</v>
      </c>
      <c r="AY4" s="978"/>
      <c r="AZ4" s="398" t="s">
        <v>59</v>
      </c>
      <c r="BA4" s="397"/>
    </row>
    <row r="5" spans="1:53" ht="9.75">
      <c r="A5" s="27"/>
      <c r="B5" s="28"/>
      <c r="C5" s="998" t="s">
        <v>263</v>
      </c>
      <c r="D5" s="999"/>
      <c r="E5" s="998" t="s">
        <v>329</v>
      </c>
      <c r="F5" s="999"/>
      <c r="G5" s="998" t="s">
        <v>352</v>
      </c>
      <c r="H5" s="999"/>
      <c r="I5" s="998" t="s">
        <v>330</v>
      </c>
      <c r="J5" s="999"/>
      <c r="K5" s="998" t="s">
        <v>331</v>
      </c>
      <c r="L5" s="999"/>
      <c r="M5" s="995" t="s">
        <v>332</v>
      </c>
      <c r="N5" s="996"/>
      <c r="O5" s="995" t="s">
        <v>264</v>
      </c>
      <c r="P5" s="996"/>
      <c r="Q5" s="995" t="s">
        <v>265</v>
      </c>
      <c r="R5" s="996"/>
      <c r="S5" s="995" t="s">
        <v>280</v>
      </c>
      <c r="T5" s="996"/>
      <c r="U5" s="399"/>
      <c r="V5" s="468"/>
      <c r="AH5" s="998" t="s">
        <v>263</v>
      </c>
      <c r="AI5" s="999"/>
      <c r="AJ5" s="998" t="s">
        <v>329</v>
      </c>
      <c r="AK5" s="999"/>
      <c r="AL5" s="998" t="s">
        <v>352</v>
      </c>
      <c r="AM5" s="999"/>
      <c r="AN5" s="998" t="s">
        <v>330</v>
      </c>
      <c r="AO5" s="999"/>
      <c r="AP5" s="998" t="s">
        <v>331</v>
      </c>
      <c r="AQ5" s="999"/>
      <c r="AR5" s="995" t="s">
        <v>332</v>
      </c>
      <c r="AS5" s="996"/>
      <c r="AT5" s="995" t="s">
        <v>264</v>
      </c>
      <c r="AU5" s="996"/>
      <c r="AV5" s="995" t="s">
        <v>265</v>
      </c>
      <c r="AW5" s="996"/>
      <c r="AX5" s="995" t="s">
        <v>280</v>
      </c>
      <c r="AY5" s="996"/>
      <c r="AZ5" s="399"/>
      <c r="BA5" s="468"/>
    </row>
    <row r="6" spans="1:53" ht="12" customHeight="1">
      <c r="A6" s="27"/>
      <c r="B6" s="28"/>
      <c r="C6" s="271" t="s">
        <v>57</v>
      </c>
      <c r="D6" s="400" t="s">
        <v>58</v>
      </c>
      <c r="E6" s="271" t="s">
        <v>57</v>
      </c>
      <c r="F6" s="400" t="s">
        <v>58</v>
      </c>
      <c r="G6" s="271" t="s">
        <v>57</v>
      </c>
      <c r="H6" s="400" t="s">
        <v>58</v>
      </c>
      <c r="I6" s="271" t="s">
        <v>57</v>
      </c>
      <c r="J6" s="400" t="s">
        <v>58</v>
      </c>
      <c r="K6" s="271" t="s">
        <v>57</v>
      </c>
      <c r="L6" s="400" t="s">
        <v>58</v>
      </c>
      <c r="M6" s="271" t="s">
        <v>57</v>
      </c>
      <c r="N6" s="400" t="s">
        <v>58</v>
      </c>
      <c r="O6" s="271" t="s">
        <v>57</v>
      </c>
      <c r="P6" s="565" t="s">
        <v>58</v>
      </c>
      <c r="Q6" s="271" t="s">
        <v>57</v>
      </c>
      <c r="R6" s="565" t="s">
        <v>58</v>
      </c>
      <c r="S6" s="271" t="s">
        <v>57</v>
      </c>
      <c r="T6" s="561" t="s">
        <v>58</v>
      </c>
      <c r="U6" s="271" t="s">
        <v>57</v>
      </c>
      <c r="V6" s="400" t="s">
        <v>58</v>
      </c>
      <c r="AH6" s="271" t="s">
        <v>57</v>
      </c>
      <c r="AI6" s="400" t="s">
        <v>58</v>
      </c>
      <c r="AJ6" s="271" t="s">
        <v>57</v>
      </c>
      <c r="AK6" s="400" t="s">
        <v>58</v>
      </c>
      <c r="AL6" s="271" t="s">
        <v>57</v>
      </c>
      <c r="AM6" s="400" t="s">
        <v>58</v>
      </c>
      <c r="AN6" s="271" t="s">
        <v>57</v>
      </c>
      <c r="AO6" s="400" t="s">
        <v>58</v>
      </c>
      <c r="AP6" s="271" t="s">
        <v>57</v>
      </c>
      <c r="AQ6" s="400" t="s">
        <v>58</v>
      </c>
      <c r="AR6" s="271" t="s">
        <v>57</v>
      </c>
      <c r="AS6" s="400" t="s">
        <v>58</v>
      </c>
      <c r="AT6" s="271" t="s">
        <v>57</v>
      </c>
      <c r="AU6" s="565" t="s">
        <v>58</v>
      </c>
      <c r="AV6" s="271" t="s">
        <v>57</v>
      </c>
      <c r="AW6" s="565" t="s">
        <v>58</v>
      </c>
      <c r="AX6" s="271" t="s">
        <v>57</v>
      </c>
      <c r="AY6" s="561" t="s">
        <v>58</v>
      </c>
      <c r="AZ6" s="271" t="s">
        <v>57</v>
      </c>
      <c r="BA6" s="400" t="s">
        <v>58</v>
      </c>
    </row>
    <row r="7" spans="1:53" s="283" customFormat="1" ht="8.25" thickBot="1">
      <c r="A7" s="761" t="s">
        <v>513</v>
      </c>
      <c r="B7" s="475"/>
      <c r="C7" s="281" t="s">
        <v>62</v>
      </c>
      <c r="D7" s="282" t="s">
        <v>62</v>
      </c>
      <c r="E7" s="281" t="s">
        <v>62</v>
      </c>
      <c r="F7" s="282" t="s">
        <v>62</v>
      </c>
      <c r="G7" s="281" t="s">
        <v>62</v>
      </c>
      <c r="H7" s="282" t="s">
        <v>62</v>
      </c>
      <c r="I7" s="281" t="s">
        <v>62</v>
      </c>
      <c r="J7" s="282" t="s">
        <v>62</v>
      </c>
      <c r="K7" s="281" t="s">
        <v>62</v>
      </c>
      <c r="L7" s="282" t="s">
        <v>62</v>
      </c>
      <c r="M7" s="281" t="s">
        <v>62</v>
      </c>
      <c r="N7" s="282" t="s">
        <v>62</v>
      </c>
      <c r="O7" s="281" t="s">
        <v>62</v>
      </c>
      <c r="P7" s="566" t="s">
        <v>62</v>
      </c>
      <c r="Q7" s="281" t="s">
        <v>62</v>
      </c>
      <c r="R7" s="566" t="s">
        <v>62</v>
      </c>
      <c r="S7" s="281" t="s">
        <v>62</v>
      </c>
      <c r="T7" s="566" t="s">
        <v>62</v>
      </c>
      <c r="U7" s="571" t="s">
        <v>62</v>
      </c>
      <c r="V7" s="525" t="s">
        <v>62</v>
      </c>
      <c r="AH7" s="281" t="s">
        <v>62</v>
      </c>
      <c r="AI7" s="282" t="s">
        <v>62</v>
      </c>
      <c r="AJ7" s="281" t="s">
        <v>62</v>
      </c>
      <c r="AK7" s="282" t="s">
        <v>62</v>
      </c>
      <c r="AL7" s="281" t="s">
        <v>62</v>
      </c>
      <c r="AM7" s="282" t="s">
        <v>62</v>
      </c>
      <c r="AN7" s="281" t="s">
        <v>62</v>
      </c>
      <c r="AO7" s="282" t="s">
        <v>62</v>
      </c>
      <c r="AP7" s="281" t="s">
        <v>62</v>
      </c>
      <c r="AQ7" s="282" t="s">
        <v>62</v>
      </c>
      <c r="AR7" s="281" t="s">
        <v>62</v>
      </c>
      <c r="AS7" s="282" t="s">
        <v>62</v>
      </c>
      <c r="AT7" s="281" t="s">
        <v>62</v>
      </c>
      <c r="AU7" s="566" t="s">
        <v>62</v>
      </c>
      <c r="AV7" s="281" t="s">
        <v>62</v>
      </c>
      <c r="AW7" s="566" t="s">
        <v>62</v>
      </c>
      <c r="AX7" s="281" t="s">
        <v>62</v>
      </c>
      <c r="AY7" s="566" t="s">
        <v>62</v>
      </c>
      <c r="AZ7" s="571" t="s">
        <v>62</v>
      </c>
      <c r="BA7" s="525" t="s">
        <v>62</v>
      </c>
    </row>
    <row r="8" spans="1:54" ht="12.75" customHeight="1" thickTop="1">
      <c r="A8" s="20" t="str">
        <f>'t1'!A6</f>
        <v>ORDINARIO MILITARE</v>
      </c>
      <c r="B8" s="225" t="str">
        <f>'t1'!B6</f>
        <v>0D0359</v>
      </c>
      <c r="C8" s="817">
        <f>ROUND(AH8,0)</f>
        <v>0</v>
      </c>
      <c r="D8" s="818">
        <f aca="true" t="shared" si="0" ref="D8:D23">ROUND(AI8,0)</f>
        <v>0</v>
      </c>
      <c r="E8" s="817">
        <f aca="true" t="shared" si="1" ref="E8:E23">ROUND(AJ8,0)</f>
        <v>0</v>
      </c>
      <c r="F8" s="818">
        <f aca="true" t="shared" si="2" ref="F8:F23">ROUND(AK8,0)</f>
        <v>0</v>
      </c>
      <c r="G8" s="817">
        <f aca="true" t="shared" si="3" ref="G8:G23">ROUND(AL8,0)</f>
        <v>0</v>
      </c>
      <c r="H8" s="818">
        <f aca="true" t="shared" si="4" ref="H8:H23">ROUND(AM8,0)</f>
        <v>0</v>
      </c>
      <c r="I8" s="817">
        <f aca="true" t="shared" si="5" ref="I8:I23">ROUND(AN8,0)</f>
        <v>0</v>
      </c>
      <c r="J8" s="818">
        <f aca="true" t="shared" si="6" ref="J8:J23">ROUND(AO8,0)</f>
        <v>0</v>
      </c>
      <c r="K8" s="817">
        <f aca="true" t="shared" si="7" ref="K8:K23">ROUND(AP8,0)</f>
        <v>0</v>
      </c>
      <c r="L8" s="818">
        <f aca="true" t="shared" si="8" ref="L8:L23">ROUND(AQ8,0)</f>
        <v>0</v>
      </c>
      <c r="M8" s="817">
        <f aca="true" t="shared" si="9" ref="M8:M23">ROUND(AR8,0)</f>
        <v>0</v>
      </c>
      <c r="N8" s="818">
        <f aca="true" t="shared" si="10" ref="N8:N23">ROUND(AS8,0)</f>
        <v>0</v>
      </c>
      <c r="O8" s="819">
        <f aca="true" t="shared" si="11" ref="O8:O23">ROUND(AT8,0)</f>
        <v>0</v>
      </c>
      <c r="P8" s="820">
        <f aca="true" t="shared" si="12" ref="P8:P23">ROUND(AU8,0)</f>
        <v>0</v>
      </c>
      <c r="Q8" s="819">
        <f aca="true" t="shared" si="13" ref="Q8:Q23">ROUND(AV8,0)</f>
        <v>0</v>
      </c>
      <c r="R8" s="820">
        <f aca="true" t="shared" si="14" ref="R8:R23">ROUND(AW8,0)</f>
        <v>0</v>
      </c>
      <c r="S8" s="819">
        <f aca="true" t="shared" si="15" ref="S8:S23">ROUND(AX8,0)</f>
        <v>0</v>
      </c>
      <c r="T8" s="821">
        <f aca="true" t="shared" si="16" ref="T8:T23">ROUND(AY8,0)</f>
        <v>0</v>
      </c>
      <c r="U8" s="572">
        <f>SUM(C8,E8,G8,I8,K8,M8,O8,Q8,S8)</f>
        <v>0</v>
      </c>
      <c r="V8" s="573">
        <f>SUM(D8,F8,H8,J8,L8,N8,P8,R8,T8)</f>
        <v>0</v>
      </c>
      <c r="W8" s="26">
        <f>'t1'!M6</f>
        <v>0</v>
      </c>
      <c r="AH8" s="267"/>
      <c r="AI8" s="268"/>
      <c r="AJ8" s="267"/>
      <c r="AK8" s="268"/>
      <c r="AL8" s="267"/>
      <c r="AM8" s="268"/>
      <c r="AN8" s="267"/>
      <c r="AO8" s="268"/>
      <c r="AP8" s="267"/>
      <c r="AQ8" s="268"/>
      <c r="AR8" s="267"/>
      <c r="AS8" s="268"/>
      <c r="AT8" s="570"/>
      <c r="AU8" s="567"/>
      <c r="AV8" s="570"/>
      <c r="AW8" s="567"/>
      <c r="AX8" s="570"/>
      <c r="AY8" s="562"/>
      <c r="AZ8" s="572">
        <f>SUM(AH8,AJ8,AL8,AN8,AP8,AR8,AT8,AV8,AX8)</f>
        <v>0</v>
      </c>
      <c r="BA8" s="573">
        <f>SUM(AI8,AK8,AM8,AO8,AQ8,AS8,AU8,AW8,AY8)</f>
        <v>0</v>
      </c>
      <c r="BB8" s="26">
        <f>'t1'!AR6</f>
        <v>0</v>
      </c>
    </row>
    <row r="9" spans="1:54" ht="12.75" customHeight="1">
      <c r="A9" s="148" t="str">
        <f>'t1'!A7</f>
        <v>VICARIO GENERALE</v>
      </c>
      <c r="B9" s="218" t="str">
        <f>'t1'!B7</f>
        <v>0D0292</v>
      </c>
      <c r="C9" s="822">
        <f aca="true" t="shared" si="17" ref="C9:C23">ROUND(AH9,0)</f>
        <v>0</v>
      </c>
      <c r="D9" s="823">
        <f t="shared" si="0"/>
        <v>0</v>
      </c>
      <c r="E9" s="822">
        <f t="shared" si="1"/>
        <v>0</v>
      </c>
      <c r="F9" s="823">
        <f t="shared" si="2"/>
        <v>0</v>
      </c>
      <c r="G9" s="822">
        <f t="shared" si="3"/>
        <v>0</v>
      </c>
      <c r="H9" s="823">
        <f t="shared" si="4"/>
        <v>0</v>
      </c>
      <c r="I9" s="822">
        <f t="shared" si="5"/>
        <v>0</v>
      </c>
      <c r="J9" s="823">
        <f t="shared" si="6"/>
        <v>0</v>
      </c>
      <c r="K9" s="822">
        <f t="shared" si="7"/>
        <v>0</v>
      </c>
      <c r="L9" s="823">
        <f t="shared" si="8"/>
        <v>0</v>
      </c>
      <c r="M9" s="822">
        <f t="shared" si="9"/>
        <v>0</v>
      </c>
      <c r="N9" s="823">
        <f t="shared" si="10"/>
        <v>0</v>
      </c>
      <c r="O9" s="822">
        <f t="shared" si="11"/>
        <v>0</v>
      </c>
      <c r="P9" s="824">
        <f t="shared" si="12"/>
        <v>0</v>
      </c>
      <c r="Q9" s="822">
        <f t="shared" si="13"/>
        <v>0</v>
      </c>
      <c r="R9" s="824">
        <f t="shared" si="14"/>
        <v>0</v>
      </c>
      <c r="S9" s="822">
        <f t="shared" si="15"/>
        <v>0</v>
      </c>
      <c r="T9" s="825">
        <f t="shared" si="16"/>
        <v>0</v>
      </c>
      <c r="U9" s="524">
        <f aca="true" t="shared" si="18" ref="U9:U23">SUM(C9,E9,G9,I9,K9,M9,O9,Q9,S9)</f>
        <v>0</v>
      </c>
      <c r="V9" s="526">
        <f aca="true" t="shared" si="19" ref="V9:V23">SUM(D9,F9,H9,J9,L9,N9,P9,R9,T9)</f>
        <v>0</v>
      </c>
      <c r="W9" s="26">
        <f>'t1'!M7</f>
        <v>0</v>
      </c>
      <c r="AH9" s="269"/>
      <c r="AI9" s="270"/>
      <c r="AJ9" s="269"/>
      <c r="AK9" s="270"/>
      <c r="AL9" s="269"/>
      <c r="AM9" s="270"/>
      <c r="AN9" s="269"/>
      <c r="AO9" s="270"/>
      <c r="AP9" s="269"/>
      <c r="AQ9" s="270"/>
      <c r="AR9" s="269"/>
      <c r="AS9" s="270"/>
      <c r="AT9" s="269"/>
      <c r="AU9" s="568"/>
      <c r="AV9" s="269"/>
      <c r="AW9" s="568"/>
      <c r="AX9" s="269"/>
      <c r="AY9" s="563"/>
      <c r="AZ9" s="524">
        <f aca="true" t="shared" si="20" ref="AZ9:AZ23">SUM(AH9,AJ9,AL9,AN9,AP9,AR9,AT9,AV9,AX9)</f>
        <v>0</v>
      </c>
      <c r="BA9" s="526">
        <f aca="true" t="shared" si="21" ref="BA9:BA23">SUM(AI9,AK9,AM9,AO9,AQ9,AS9,AU9,AW9,AY9)</f>
        <v>0</v>
      </c>
      <c r="BB9" s="26">
        <f>'t1'!AR7</f>
        <v>0</v>
      </c>
    </row>
    <row r="10" spans="1:54" ht="12.75" customHeight="1">
      <c r="A10" s="148" t="str">
        <f>'t1'!A8</f>
        <v>ISPETTORE</v>
      </c>
      <c r="B10" s="218" t="str">
        <f>'t1'!B8</f>
        <v>0D0191</v>
      </c>
      <c r="C10" s="822">
        <f t="shared" si="17"/>
        <v>0</v>
      </c>
      <c r="D10" s="823">
        <f t="shared" si="0"/>
        <v>0</v>
      </c>
      <c r="E10" s="822">
        <f t="shared" si="1"/>
        <v>0</v>
      </c>
      <c r="F10" s="823">
        <f t="shared" si="2"/>
        <v>0</v>
      </c>
      <c r="G10" s="822">
        <f t="shared" si="3"/>
        <v>0</v>
      </c>
      <c r="H10" s="823">
        <f t="shared" si="4"/>
        <v>0</v>
      </c>
      <c r="I10" s="822">
        <f t="shared" si="5"/>
        <v>0</v>
      </c>
      <c r="J10" s="823">
        <f t="shared" si="6"/>
        <v>0</v>
      </c>
      <c r="K10" s="822">
        <f t="shared" si="7"/>
        <v>0</v>
      </c>
      <c r="L10" s="823">
        <f t="shared" si="8"/>
        <v>0</v>
      </c>
      <c r="M10" s="822">
        <f t="shared" si="9"/>
        <v>0</v>
      </c>
      <c r="N10" s="823">
        <f t="shared" si="10"/>
        <v>0</v>
      </c>
      <c r="O10" s="822">
        <f t="shared" si="11"/>
        <v>0</v>
      </c>
      <c r="P10" s="824">
        <f t="shared" si="12"/>
        <v>0</v>
      </c>
      <c r="Q10" s="822">
        <f t="shared" si="13"/>
        <v>0</v>
      </c>
      <c r="R10" s="824">
        <f t="shared" si="14"/>
        <v>0</v>
      </c>
      <c r="S10" s="822">
        <f t="shared" si="15"/>
        <v>0</v>
      </c>
      <c r="T10" s="825">
        <f t="shared" si="16"/>
        <v>0</v>
      </c>
      <c r="U10" s="524">
        <f t="shared" si="18"/>
        <v>0</v>
      </c>
      <c r="V10" s="526">
        <f t="shared" si="19"/>
        <v>0</v>
      </c>
      <c r="W10" s="26">
        <f>'t1'!M8</f>
        <v>0</v>
      </c>
      <c r="AH10" s="269"/>
      <c r="AI10" s="270"/>
      <c r="AJ10" s="269"/>
      <c r="AK10" s="270"/>
      <c r="AL10" s="269"/>
      <c r="AM10" s="270"/>
      <c r="AN10" s="269"/>
      <c r="AO10" s="270"/>
      <c r="AP10" s="269"/>
      <c r="AQ10" s="270"/>
      <c r="AR10" s="269"/>
      <c r="AS10" s="270"/>
      <c r="AT10" s="269"/>
      <c r="AU10" s="568"/>
      <c r="AV10" s="269"/>
      <c r="AW10" s="568"/>
      <c r="AX10" s="269"/>
      <c r="AY10" s="563"/>
      <c r="AZ10" s="524">
        <f t="shared" si="20"/>
        <v>0</v>
      </c>
      <c r="BA10" s="526">
        <f t="shared" si="21"/>
        <v>0</v>
      </c>
      <c r="BB10" s="26">
        <f>'t1'!AR8</f>
        <v>0</v>
      </c>
    </row>
    <row r="11" spans="1:54" ht="12.75" customHeight="1">
      <c r="A11" s="148" t="str">
        <f>'t1'!A9</f>
        <v>III CAPPELLANO CAPO + 23 ANNI</v>
      </c>
      <c r="B11" s="218" t="str">
        <f>'t1'!B9</f>
        <v>0D0545</v>
      </c>
      <c r="C11" s="822">
        <f t="shared" si="17"/>
        <v>0</v>
      </c>
      <c r="D11" s="823">
        <f t="shared" si="0"/>
        <v>0</v>
      </c>
      <c r="E11" s="822">
        <f t="shared" si="1"/>
        <v>0</v>
      </c>
      <c r="F11" s="823">
        <f t="shared" si="2"/>
        <v>0</v>
      </c>
      <c r="G11" s="822">
        <f t="shared" si="3"/>
        <v>0</v>
      </c>
      <c r="H11" s="823">
        <f t="shared" si="4"/>
        <v>0</v>
      </c>
      <c r="I11" s="822">
        <f t="shared" si="5"/>
        <v>0</v>
      </c>
      <c r="J11" s="823">
        <f t="shared" si="6"/>
        <v>0</v>
      </c>
      <c r="K11" s="822">
        <f t="shared" si="7"/>
        <v>0</v>
      </c>
      <c r="L11" s="823">
        <f t="shared" si="8"/>
        <v>0</v>
      </c>
      <c r="M11" s="822">
        <f t="shared" si="9"/>
        <v>0</v>
      </c>
      <c r="N11" s="823">
        <f t="shared" si="10"/>
        <v>0</v>
      </c>
      <c r="O11" s="822">
        <f t="shared" si="11"/>
        <v>0</v>
      </c>
      <c r="P11" s="824">
        <f t="shared" si="12"/>
        <v>0</v>
      </c>
      <c r="Q11" s="822">
        <f t="shared" si="13"/>
        <v>0</v>
      </c>
      <c r="R11" s="824">
        <f t="shared" si="14"/>
        <v>0</v>
      </c>
      <c r="S11" s="822">
        <f t="shared" si="15"/>
        <v>0</v>
      </c>
      <c r="T11" s="825">
        <f t="shared" si="16"/>
        <v>0</v>
      </c>
      <c r="U11" s="524">
        <f t="shared" si="18"/>
        <v>0</v>
      </c>
      <c r="V11" s="526">
        <f t="shared" si="19"/>
        <v>0</v>
      </c>
      <c r="W11" s="26">
        <f>'t1'!M9</f>
        <v>0</v>
      </c>
      <c r="AH11" s="269"/>
      <c r="AI11" s="270"/>
      <c r="AJ11" s="269"/>
      <c r="AK11" s="270"/>
      <c r="AL11" s="269"/>
      <c r="AM11" s="270"/>
      <c r="AN11" s="269"/>
      <c r="AO11" s="270"/>
      <c r="AP11" s="269"/>
      <c r="AQ11" s="270"/>
      <c r="AR11" s="269"/>
      <c r="AS11" s="270"/>
      <c r="AT11" s="269"/>
      <c r="AU11" s="568"/>
      <c r="AV11" s="269"/>
      <c r="AW11" s="568"/>
      <c r="AX11" s="269"/>
      <c r="AY11" s="563"/>
      <c r="AZ11" s="524">
        <f t="shared" si="20"/>
        <v>0</v>
      </c>
      <c r="BA11" s="526">
        <f t="shared" si="21"/>
        <v>0</v>
      </c>
      <c r="BB11" s="26">
        <f>'t1'!AR9</f>
        <v>0</v>
      </c>
    </row>
    <row r="12" spans="1:54" ht="12.75" customHeight="1">
      <c r="A12" s="148" t="str">
        <f>'t1'!A10</f>
        <v>III CAPPELLANO CAPO</v>
      </c>
      <c r="B12" s="218" t="str">
        <f>'t1'!B10</f>
        <v>0D0357</v>
      </c>
      <c r="C12" s="822">
        <f t="shared" si="17"/>
        <v>0</v>
      </c>
      <c r="D12" s="823">
        <f t="shared" si="0"/>
        <v>0</v>
      </c>
      <c r="E12" s="822">
        <f t="shared" si="1"/>
        <v>0</v>
      </c>
      <c r="F12" s="823">
        <f t="shared" si="2"/>
        <v>0</v>
      </c>
      <c r="G12" s="822">
        <f t="shared" si="3"/>
        <v>0</v>
      </c>
      <c r="H12" s="823">
        <f t="shared" si="4"/>
        <v>0</v>
      </c>
      <c r="I12" s="822">
        <f t="shared" si="5"/>
        <v>0</v>
      </c>
      <c r="J12" s="823">
        <f t="shared" si="6"/>
        <v>0</v>
      </c>
      <c r="K12" s="822">
        <f t="shared" si="7"/>
        <v>0</v>
      </c>
      <c r="L12" s="823">
        <f t="shared" si="8"/>
        <v>0</v>
      </c>
      <c r="M12" s="822">
        <f t="shared" si="9"/>
        <v>0</v>
      </c>
      <c r="N12" s="823">
        <f t="shared" si="10"/>
        <v>0</v>
      </c>
      <c r="O12" s="822">
        <f t="shared" si="11"/>
        <v>0</v>
      </c>
      <c r="P12" s="824">
        <f t="shared" si="12"/>
        <v>0</v>
      </c>
      <c r="Q12" s="822">
        <f t="shared" si="13"/>
        <v>0</v>
      </c>
      <c r="R12" s="824">
        <f t="shared" si="14"/>
        <v>0</v>
      </c>
      <c r="S12" s="822">
        <f t="shared" si="15"/>
        <v>0</v>
      </c>
      <c r="T12" s="825">
        <f t="shared" si="16"/>
        <v>0</v>
      </c>
      <c r="U12" s="524">
        <f t="shared" si="18"/>
        <v>0</v>
      </c>
      <c r="V12" s="526">
        <f t="shared" si="19"/>
        <v>0</v>
      </c>
      <c r="W12" s="26">
        <f>'t1'!M10</f>
        <v>0</v>
      </c>
      <c r="AH12" s="269"/>
      <c r="AI12" s="270"/>
      <c r="AJ12" s="269"/>
      <c r="AK12" s="270"/>
      <c r="AL12" s="269"/>
      <c r="AM12" s="270"/>
      <c r="AN12" s="269"/>
      <c r="AO12" s="270"/>
      <c r="AP12" s="269"/>
      <c r="AQ12" s="270"/>
      <c r="AR12" s="269"/>
      <c r="AS12" s="270"/>
      <c r="AT12" s="269"/>
      <c r="AU12" s="568"/>
      <c r="AV12" s="269"/>
      <c r="AW12" s="568"/>
      <c r="AX12" s="269"/>
      <c r="AY12" s="563"/>
      <c r="AZ12" s="524">
        <f t="shared" si="20"/>
        <v>0</v>
      </c>
      <c r="BA12" s="526">
        <f t="shared" si="21"/>
        <v>0</v>
      </c>
      <c r="BB12" s="26">
        <f>'t1'!AR10</f>
        <v>0</v>
      </c>
    </row>
    <row r="13" spans="1:54" ht="12.75" customHeight="1">
      <c r="A13" s="148" t="str">
        <f>'t1'!A11</f>
        <v>II CAPPELLANO CAPO + 23 ANNI</v>
      </c>
      <c r="B13" s="218" t="str">
        <f>'t1'!B11</f>
        <v>0D0546</v>
      </c>
      <c r="C13" s="822">
        <f t="shared" si="17"/>
        <v>0</v>
      </c>
      <c r="D13" s="823">
        <f t="shared" si="0"/>
        <v>0</v>
      </c>
      <c r="E13" s="822">
        <f t="shared" si="1"/>
        <v>0</v>
      </c>
      <c r="F13" s="823">
        <f t="shared" si="2"/>
        <v>0</v>
      </c>
      <c r="G13" s="822">
        <f t="shared" si="3"/>
        <v>0</v>
      </c>
      <c r="H13" s="823">
        <f t="shared" si="4"/>
        <v>0</v>
      </c>
      <c r="I13" s="822">
        <f t="shared" si="5"/>
        <v>0</v>
      </c>
      <c r="J13" s="823">
        <f t="shared" si="6"/>
        <v>0</v>
      </c>
      <c r="K13" s="822">
        <f t="shared" si="7"/>
        <v>0</v>
      </c>
      <c r="L13" s="823">
        <f t="shared" si="8"/>
        <v>0</v>
      </c>
      <c r="M13" s="822">
        <f t="shared" si="9"/>
        <v>0</v>
      </c>
      <c r="N13" s="823">
        <f t="shared" si="10"/>
        <v>0</v>
      </c>
      <c r="O13" s="822">
        <f t="shared" si="11"/>
        <v>0</v>
      </c>
      <c r="P13" s="824">
        <f t="shared" si="12"/>
        <v>0</v>
      </c>
      <c r="Q13" s="822">
        <f t="shared" si="13"/>
        <v>0</v>
      </c>
      <c r="R13" s="824">
        <f t="shared" si="14"/>
        <v>0</v>
      </c>
      <c r="S13" s="822">
        <f t="shared" si="15"/>
        <v>0</v>
      </c>
      <c r="T13" s="825">
        <f t="shared" si="16"/>
        <v>0</v>
      </c>
      <c r="U13" s="524">
        <f t="shared" si="18"/>
        <v>0</v>
      </c>
      <c r="V13" s="526">
        <f t="shared" si="19"/>
        <v>0</v>
      </c>
      <c r="W13" s="26">
        <f>'t1'!M11</f>
        <v>0</v>
      </c>
      <c r="AH13" s="269"/>
      <c r="AI13" s="270"/>
      <c r="AJ13" s="269"/>
      <c r="AK13" s="270"/>
      <c r="AL13" s="269"/>
      <c r="AM13" s="270"/>
      <c r="AN13" s="269"/>
      <c r="AO13" s="270"/>
      <c r="AP13" s="269"/>
      <c r="AQ13" s="270"/>
      <c r="AR13" s="269"/>
      <c r="AS13" s="270"/>
      <c r="AT13" s="269"/>
      <c r="AU13" s="568"/>
      <c r="AV13" s="269"/>
      <c r="AW13" s="568"/>
      <c r="AX13" s="269"/>
      <c r="AY13" s="563"/>
      <c r="AZ13" s="524">
        <f t="shared" si="20"/>
        <v>0</v>
      </c>
      <c r="BA13" s="526">
        <f t="shared" si="21"/>
        <v>0</v>
      </c>
      <c r="BB13" s="26">
        <f>'t1'!AR11</f>
        <v>0</v>
      </c>
    </row>
    <row r="14" spans="1:54" ht="12.75" customHeight="1">
      <c r="A14" s="148" t="str">
        <f>'t1'!A12</f>
        <v>II  CAPPELLANO  CAPO  +  18 (TEN.COL.)</v>
      </c>
      <c r="B14" s="218" t="str">
        <f>'t1'!B12</f>
        <v>0D0969</v>
      </c>
      <c r="C14" s="822">
        <f t="shared" si="17"/>
        <v>0</v>
      </c>
      <c r="D14" s="823">
        <f t="shared" si="0"/>
        <v>0</v>
      </c>
      <c r="E14" s="822">
        <f t="shared" si="1"/>
        <v>0</v>
      </c>
      <c r="F14" s="823">
        <f t="shared" si="2"/>
        <v>0</v>
      </c>
      <c r="G14" s="822">
        <f t="shared" si="3"/>
        <v>0</v>
      </c>
      <c r="H14" s="823">
        <f t="shared" si="4"/>
        <v>0</v>
      </c>
      <c r="I14" s="822">
        <f t="shared" si="5"/>
        <v>0</v>
      </c>
      <c r="J14" s="823">
        <f t="shared" si="6"/>
        <v>0</v>
      </c>
      <c r="K14" s="822">
        <f t="shared" si="7"/>
        <v>0</v>
      </c>
      <c r="L14" s="823">
        <f t="shared" si="8"/>
        <v>0</v>
      </c>
      <c r="M14" s="822">
        <f t="shared" si="9"/>
        <v>0</v>
      </c>
      <c r="N14" s="823">
        <f t="shared" si="10"/>
        <v>0</v>
      </c>
      <c r="O14" s="822">
        <f t="shared" si="11"/>
        <v>0</v>
      </c>
      <c r="P14" s="824">
        <f t="shared" si="12"/>
        <v>0</v>
      </c>
      <c r="Q14" s="822">
        <f t="shared" si="13"/>
        <v>0</v>
      </c>
      <c r="R14" s="824">
        <f t="shared" si="14"/>
        <v>0</v>
      </c>
      <c r="S14" s="822">
        <f t="shared" si="15"/>
        <v>0</v>
      </c>
      <c r="T14" s="825">
        <f t="shared" si="16"/>
        <v>0</v>
      </c>
      <c r="U14" s="524">
        <f t="shared" si="18"/>
        <v>0</v>
      </c>
      <c r="V14" s="526">
        <f t="shared" si="19"/>
        <v>0</v>
      </c>
      <c r="W14" s="26">
        <f>'t1'!M12</f>
        <v>0</v>
      </c>
      <c r="AH14" s="269"/>
      <c r="AI14" s="270"/>
      <c r="AJ14" s="269"/>
      <c r="AK14" s="270"/>
      <c r="AL14" s="269"/>
      <c r="AM14" s="270"/>
      <c r="AN14" s="269"/>
      <c r="AO14" s="270"/>
      <c r="AP14" s="269"/>
      <c r="AQ14" s="270"/>
      <c r="AR14" s="269"/>
      <c r="AS14" s="270"/>
      <c r="AT14" s="269"/>
      <c r="AU14" s="568"/>
      <c r="AV14" s="269"/>
      <c r="AW14" s="568"/>
      <c r="AX14" s="269"/>
      <c r="AY14" s="563"/>
      <c r="AZ14" s="524">
        <f t="shared" si="20"/>
        <v>0</v>
      </c>
      <c r="BA14" s="526">
        <f t="shared" si="21"/>
        <v>0</v>
      </c>
      <c r="BB14" s="26">
        <f>'t1'!AR12</f>
        <v>0</v>
      </c>
    </row>
    <row r="15" spans="1:54" ht="12.75" customHeight="1">
      <c r="A15" s="148" t="str">
        <f>'t1'!A13</f>
        <v>II CAPPELLANO CAPO +13 ANNI</v>
      </c>
      <c r="B15" s="218" t="str">
        <f>'t1'!B13</f>
        <v>0D0547</v>
      </c>
      <c r="C15" s="822">
        <f t="shared" si="17"/>
        <v>0</v>
      </c>
      <c r="D15" s="823">
        <f t="shared" si="0"/>
        <v>0</v>
      </c>
      <c r="E15" s="822">
        <f t="shared" si="1"/>
        <v>0</v>
      </c>
      <c r="F15" s="823">
        <f t="shared" si="2"/>
        <v>0</v>
      </c>
      <c r="G15" s="822">
        <f t="shared" si="3"/>
        <v>0</v>
      </c>
      <c r="H15" s="823">
        <f t="shared" si="4"/>
        <v>0</v>
      </c>
      <c r="I15" s="822">
        <f t="shared" si="5"/>
        <v>0</v>
      </c>
      <c r="J15" s="823">
        <f t="shared" si="6"/>
        <v>0</v>
      </c>
      <c r="K15" s="822">
        <f t="shared" si="7"/>
        <v>0</v>
      </c>
      <c r="L15" s="823">
        <f t="shared" si="8"/>
        <v>0</v>
      </c>
      <c r="M15" s="822">
        <f t="shared" si="9"/>
        <v>0</v>
      </c>
      <c r="N15" s="823">
        <f t="shared" si="10"/>
        <v>0</v>
      </c>
      <c r="O15" s="822">
        <f t="shared" si="11"/>
        <v>0</v>
      </c>
      <c r="P15" s="824">
        <f t="shared" si="12"/>
        <v>0</v>
      </c>
      <c r="Q15" s="822">
        <f t="shared" si="13"/>
        <v>0</v>
      </c>
      <c r="R15" s="824">
        <f t="shared" si="14"/>
        <v>0</v>
      </c>
      <c r="S15" s="822">
        <f t="shared" si="15"/>
        <v>0</v>
      </c>
      <c r="T15" s="825">
        <f t="shared" si="16"/>
        <v>0</v>
      </c>
      <c r="U15" s="524">
        <f t="shared" si="18"/>
        <v>0</v>
      </c>
      <c r="V15" s="526">
        <f t="shared" si="19"/>
        <v>0</v>
      </c>
      <c r="W15" s="26">
        <f>'t1'!M13</f>
        <v>0</v>
      </c>
      <c r="AH15" s="269"/>
      <c r="AI15" s="270"/>
      <c r="AJ15" s="269"/>
      <c r="AK15" s="270"/>
      <c r="AL15" s="269"/>
      <c r="AM15" s="270"/>
      <c r="AN15" s="269"/>
      <c r="AO15" s="270"/>
      <c r="AP15" s="269"/>
      <c r="AQ15" s="270"/>
      <c r="AR15" s="269"/>
      <c r="AS15" s="270"/>
      <c r="AT15" s="269"/>
      <c r="AU15" s="568"/>
      <c r="AV15" s="269"/>
      <c r="AW15" s="568"/>
      <c r="AX15" s="269"/>
      <c r="AY15" s="563"/>
      <c r="AZ15" s="524">
        <f t="shared" si="20"/>
        <v>0</v>
      </c>
      <c r="BA15" s="526">
        <f t="shared" si="21"/>
        <v>0</v>
      </c>
      <c r="BB15" s="26">
        <f>'t1'!AR13</f>
        <v>0</v>
      </c>
    </row>
    <row r="16" spans="1:54" ht="12.75" customHeight="1">
      <c r="A16" s="148" t="str">
        <f>'t1'!A14</f>
        <v>I CAPPELLANO CAPO + 23 ANNI</v>
      </c>
      <c r="B16" s="218" t="str">
        <f>'t1'!B14</f>
        <v>0D0548</v>
      </c>
      <c r="C16" s="822">
        <f t="shared" si="17"/>
        <v>0</v>
      </c>
      <c r="D16" s="823">
        <f t="shared" si="0"/>
        <v>0</v>
      </c>
      <c r="E16" s="822">
        <f t="shared" si="1"/>
        <v>0</v>
      </c>
      <c r="F16" s="823">
        <f t="shared" si="2"/>
        <v>0</v>
      </c>
      <c r="G16" s="822">
        <f t="shared" si="3"/>
        <v>0</v>
      </c>
      <c r="H16" s="823">
        <f t="shared" si="4"/>
        <v>0</v>
      </c>
      <c r="I16" s="822">
        <f t="shared" si="5"/>
        <v>0</v>
      </c>
      <c r="J16" s="823">
        <f t="shared" si="6"/>
        <v>0</v>
      </c>
      <c r="K16" s="822">
        <f t="shared" si="7"/>
        <v>0</v>
      </c>
      <c r="L16" s="823">
        <f t="shared" si="8"/>
        <v>0</v>
      </c>
      <c r="M16" s="822">
        <f t="shared" si="9"/>
        <v>0</v>
      </c>
      <c r="N16" s="823">
        <f t="shared" si="10"/>
        <v>0</v>
      </c>
      <c r="O16" s="822">
        <f t="shared" si="11"/>
        <v>0</v>
      </c>
      <c r="P16" s="824">
        <f t="shared" si="12"/>
        <v>0</v>
      </c>
      <c r="Q16" s="822">
        <f t="shared" si="13"/>
        <v>0</v>
      </c>
      <c r="R16" s="824">
        <f t="shared" si="14"/>
        <v>0</v>
      </c>
      <c r="S16" s="822">
        <f t="shared" si="15"/>
        <v>0</v>
      </c>
      <c r="T16" s="825">
        <f t="shared" si="16"/>
        <v>0</v>
      </c>
      <c r="U16" s="524">
        <f t="shared" si="18"/>
        <v>0</v>
      </c>
      <c r="V16" s="526">
        <f t="shared" si="19"/>
        <v>0</v>
      </c>
      <c r="W16" s="26">
        <f>'t1'!M14</f>
        <v>0</v>
      </c>
      <c r="AH16" s="269"/>
      <c r="AI16" s="270"/>
      <c r="AJ16" s="269"/>
      <c r="AK16" s="270"/>
      <c r="AL16" s="269"/>
      <c r="AM16" s="270"/>
      <c r="AN16" s="269"/>
      <c r="AO16" s="270"/>
      <c r="AP16" s="269"/>
      <c r="AQ16" s="270"/>
      <c r="AR16" s="269"/>
      <c r="AS16" s="270"/>
      <c r="AT16" s="269"/>
      <c r="AU16" s="568"/>
      <c r="AV16" s="269"/>
      <c r="AW16" s="568"/>
      <c r="AX16" s="269"/>
      <c r="AY16" s="563"/>
      <c r="AZ16" s="524">
        <f t="shared" si="20"/>
        <v>0</v>
      </c>
      <c r="BA16" s="526">
        <f t="shared" si="21"/>
        <v>0</v>
      </c>
      <c r="BB16" s="26">
        <f>'t1'!AR14</f>
        <v>0</v>
      </c>
    </row>
    <row r="17" spans="1:54" ht="12.75" customHeight="1">
      <c r="A17" s="148" t="str">
        <f>'t1'!A15</f>
        <v>I CAPPELLANO CAPO + 13 ANNI</v>
      </c>
      <c r="B17" s="218" t="str">
        <f>'t1'!B15</f>
        <v>0D0549</v>
      </c>
      <c r="C17" s="822">
        <f t="shared" si="17"/>
        <v>0</v>
      </c>
      <c r="D17" s="823">
        <f t="shared" si="0"/>
        <v>0</v>
      </c>
      <c r="E17" s="822">
        <f t="shared" si="1"/>
        <v>0</v>
      </c>
      <c r="F17" s="823">
        <f t="shared" si="2"/>
        <v>0</v>
      </c>
      <c r="G17" s="822">
        <f t="shared" si="3"/>
        <v>0</v>
      </c>
      <c r="H17" s="823">
        <f t="shared" si="4"/>
        <v>0</v>
      </c>
      <c r="I17" s="822">
        <f t="shared" si="5"/>
        <v>0</v>
      </c>
      <c r="J17" s="823">
        <f t="shared" si="6"/>
        <v>0</v>
      </c>
      <c r="K17" s="822">
        <f t="shared" si="7"/>
        <v>0</v>
      </c>
      <c r="L17" s="823">
        <f t="shared" si="8"/>
        <v>0</v>
      </c>
      <c r="M17" s="822">
        <f t="shared" si="9"/>
        <v>0</v>
      </c>
      <c r="N17" s="823">
        <f t="shared" si="10"/>
        <v>0</v>
      </c>
      <c r="O17" s="822">
        <f t="shared" si="11"/>
        <v>0</v>
      </c>
      <c r="P17" s="824">
        <f t="shared" si="12"/>
        <v>0</v>
      </c>
      <c r="Q17" s="822">
        <f t="shared" si="13"/>
        <v>0</v>
      </c>
      <c r="R17" s="824">
        <f t="shared" si="14"/>
        <v>0</v>
      </c>
      <c r="S17" s="822">
        <f t="shared" si="15"/>
        <v>0</v>
      </c>
      <c r="T17" s="825">
        <f t="shared" si="16"/>
        <v>0</v>
      </c>
      <c r="U17" s="524">
        <f t="shared" si="18"/>
        <v>0</v>
      </c>
      <c r="V17" s="526">
        <f t="shared" si="19"/>
        <v>0</v>
      </c>
      <c r="W17" s="26">
        <f>'t1'!M15</f>
        <v>0</v>
      </c>
      <c r="AH17" s="269"/>
      <c r="AI17" s="270"/>
      <c r="AJ17" s="269"/>
      <c r="AK17" s="270"/>
      <c r="AL17" s="269"/>
      <c r="AM17" s="270"/>
      <c r="AN17" s="269"/>
      <c r="AO17" s="270"/>
      <c r="AP17" s="269"/>
      <c r="AQ17" s="270"/>
      <c r="AR17" s="269"/>
      <c r="AS17" s="270"/>
      <c r="AT17" s="269"/>
      <c r="AU17" s="568"/>
      <c r="AV17" s="269"/>
      <c r="AW17" s="568"/>
      <c r="AX17" s="269"/>
      <c r="AY17" s="563"/>
      <c r="AZ17" s="524">
        <f t="shared" si="20"/>
        <v>0</v>
      </c>
      <c r="BA17" s="526">
        <f t="shared" si="21"/>
        <v>0</v>
      </c>
      <c r="BB17" s="26">
        <f>'t1'!AR15</f>
        <v>0</v>
      </c>
    </row>
    <row r="18" spans="1:54" ht="12.75" customHeight="1">
      <c r="A18" s="148" t="str">
        <f>'t1'!A16</f>
        <v>II CAPPELLANO CAPO</v>
      </c>
      <c r="B18" s="218" t="str">
        <f>'t1'!B16</f>
        <v>019355</v>
      </c>
      <c r="C18" s="822">
        <f t="shared" si="17"/>
        <v>0</v>
      </c>
      <c r="D18" s="823">
        <f t="shared" si="0"/>
        <v>0</v>
      </c>
      <c r="E18" s="822">
        <f t="shared" si="1"/>
        <v>0</v>
      </c>
      <c r="F18" s="823">
        <f t="shared" si="2"/>
        <v>0</v>
      </c>
      <c r="G18" s="822">
        <f t="shared" si="3"/>
        <v>0</v>
      </c>
      <c r="H18" s="823">
        <f t="shared" si="4"/>
        <v>0</v>
      </c>
      <c r="I18" s="822">
        <f t="shared" si="5"/>
        <v>0</v>
      </c>
      <c r="J18" s="823">
        <f t="shared" si="6"/>
        <v>0</v>
      </c>
      <c r="K18" s="822">
        <f t="shared" si="7"/>
        <v>0</v>
      </c>
      <c r="L18" s="823">
        <f t="shared" si="8"/>
        <v>0</v>
      </c>
      <c r="M18" s="822">
        <f t="shared" si="9"/>
        <v>0</v>
      </c>
      <c r="N18" s="823">
        <f t="shared" si="10"/>
        <v>0</v>
      </c>
      <c r="O18" s="822">
        <f t="shared" si="11"/>
        <v>0</v>
      </c>
      <c r="P18" s="824">
        <f t="shared" si="12"/>
        <v>0</v>
      </c>
      <c r="Q18" s="822">
        <f t="shared" si="13"/>
        <v>0</v>
      </c>
      <c r="R18" s="824">
        <f t="shared" si="14"/>
        <v>0</v>
      </c>
      <c r="S18" s="822">
        <f t="shared" si="15"/>
        <v>0</v>
      </c>
      <c r="T18" s="825">
        <f t="shared" si="16"/>
        <v>0</v>
      </c>
      <c r="U18" s="524">
        <f t="shared" si="18"/>
        <v>0</v>
      </c>
      <c r="V18" s="526">
        <f t="shared" si="19"/>
        <v>0</v>
      </c>
      <c r="W18" s="26">
        <f>'t1'!M16</f>
        <v>0</v>
      </c>
      <c r="AH18" s="269"/>
      <c r="AI18" s="270"/>
      <c r="AJ18" s="269"/>
      <c r="AK18" s="270"/>
      <c r="AL18" s="269"/>
      <c r="AM18" s="270"/>
      <c r="AN18" s="269"/>
      <c r="AO18" s="270"/>
      <c r="AP18" s="269"/>
      <c r="AQ18" s="270"/>
      <c r="AR18" s="269"/>
      <c r="AS18" s="270"/>
      <c r="AT18" s="269"/>
      <c r="AU18" s="568"/>
      <c r="AV18" s="269"/>
      <c r="AW18" s="568"/>
      <c r="AX18" s="269"/>
      <c r="AY18" s="563"/>
      <c r="AZ18" s="524">
        <f t="shared" si="20"/>
        <v>0</v>
      </c>
      <c r="BA18" s="526">
        <f t="shared" si="21"/>
        <v>0</v>
      </c>
      <c r="BB18" s="26">
        <f>'t1'!AR16</f>
        <v>0</v>
      </c>
    </row>
    <row r="19" spans="1:54" ht="12.75" customHeight="1">
      <c r="A19" s="148" t="str">
        <f>'t1'!A17</f>
        <v>I  CAPPELLANO  CAPO  CON 3 ANNI NEL GRADO (MAGG.)</v>
      </c>
      <c r="B19" s="218" t="str">
        <f>'t1'!B17</f>
        <v>019970</v>
      </c>
      <c r="C19" s="822">
        <f t="shared" si="17"/>
        <v>0</v>
      </c>
      <c r="D19" s="823">
        <f t="shared" si="0"/>
        <v>0</v>
      </c>
      <c r="E19" s="822">
        <f t="shared" si="1"/>
        <v>0</v>
      </c>
      <c r="F19" s="823">
        <f t="shared" si="2"/>
        <v>0</v>
      </c>
      <c r="G19" s="822">
        <f t="shared" si="3"/>
        <v>0</v>
      </c>
      <c r="H19" s="823">
        <f t="shared" si="4"/>
        <v>0</v>
      </c>
      <c r="I19" s="822">
        <f t="shared" si="5"/>
        <v>0</v>
      </c>
      <c r="J19" s="823">
        <f t="shared" si="6"/>
        <v>0</v>
      </c>
      <c r="K19" s="822">
        <f t="shared" si="7"/>
        <v>0</v>
      </c>
      <c r="L19" s="823">
        <f t="shared" si="8"/>
        <v>0</v>
      </c>
      <c r="M19" s="822">
        <f t="shared" si="9"/>
        <v>0</v>
      </c>
      <c r="N19" s="823">
        <f t="shared" si="10"/>
        <v>0</v>
      </c>
      <c r="O19" s="822">
        <f t="shared" si="11"/>
        <v>0</v>
      </c>
      <c r="P19" s="824">
        <f t="shared" si="12"/>
        <v>0</v>
      </c>
      <c r="Q19" s="822">
        <f t="shared" si="13"/>
        <v>0</v>
      </c>
      <c r="R19" s="824">
        <f t="shared" si="14"/>
        <v>0</v>
      </c>
      <c r="S19" s="822">
        <f t="shared" si="15"/>
        <v>0</v>
      </c>
      <c r="T19" s="825">
        <f t="shared" si="16"/>
        <v>0</v>
      </c>
      <c r="U19" s="524">
        <f t="shared" si="18"/>
        <v>0</v>
      </c>
      <c r="V19" s="526">
        <f t="shared" si="19"/>
        <v>0</v>
      </c>
      <c r="W19" s="26">
        <f>'t1'!M17</f>
        <v>0</v>
      </c>
      <c r="AH19" s="269"/>
      <c r="AI19" s="270"/>
      <c r="AJ19" s="269"/>
      <c r="AK19" s="270"/>
      <c r="AL19" s="269"/>
      <c r="AM19" s="270"/>
      <c r="AN19" s="269"/>
      <c r="AO19" s="270"/>
      <c r="AP19" s="269"/>
      <c r="AQ19" s="270"/>
      <c r="AR19" s="269"/>
      <c r="AS19" s="270"/>
      <c r="AT19" s="269"/>
      <c r="AU19" s="568"/>
      <c r="AV19" s="269"/>
      <c r="AW19" s="568"/>
      <c r="AX19" s="269"/>
      <c r="AY19" s="563"/>
      <c r="AZ19" s="524">
        <f t="shared" si="20"/>
        <v>0</v>
      </c>
      <c r="BA19" s="526">
        <f t="shared" si="21"/>
        <v>0</v>
      </c>
      <c r="BB19" s="26">
        <f>'t1'!AR17</f>
        <v>0</v>
      </c>
    </row>
    <row r="20" spans="1:54" ht="12.75" customHeight="1">
      <c r="A20" s="148" t="str">
        <f>'t1'!A18</f>
        <v>I CAPPELLANO CAPO</v>
      </c>
      <c r="B20" s="218" t="str">
        <f>'t1'!B18</f>
        <v>019287</v>
      </c>
      <c r="C20" s="822">
        <f t="shared" si="17"/>
        <v>0</v>
      </c>
      <c r="D20" s="823">
        <f t="shared" si="0"/>
        <v>0</v>
      </c>
      <c r="E20" s="822">
        <f t="shared" si="1"/>
        <v>0</v>
      </c>
      <c r="F20" s="823">
        <f t="shared" si="2"/>
        <v>0</v>
      </c>
      <c r="G20" s="822">
        <f t="shared" si="3"/>
        <v>0</v>
      </c>
      <c r="H20" s="823">
        <f t="shared" si="4"/>
        <v>0</v>
      </c>
      <c r="I20" s="822">
        <f t="shared" si="5"/>
        <v>0</v>
      </c>
      <c r="J20" s="823">
        <f t="shared" si="6"/>
        <v>0</v>
      </c>
      <c r="K20" s="822">
        <f t="shared" si="7"/>
        <v>0</v>
      </c>
      <c r="L20" s="823">
        <f t="shared" si="8"/>
        <v>0</v>
      </c>
      <c r="M20" s="822">
        <f t="shared" si="9"/>
        <v>0</v>
      </c>
      <c r="N20" s="823">
        <f t="shared" si="10"/>
        <v>0</v>
      </c>
      <c r="O20" s="822">
        <f t="shared" si="11"/>
        <v>0</v>
      </c>
      <c r="P20" s="824">
        <f t="shared" si="12"/>
        <v>0</v>
      </c>
      <c r="Q20" s="822">
        <f t="shared" si="13"/>
        <v>0</v>
      </c>
      <c r="R20" s="824">
        <f t="shared" si="14"/>
        <v>0</v>
      </c>
      <c r="S20" s="822">
        <f t="shared" si="15"/>
        <v>0</v>
      </c>
      <c r="T20" s="825">
        <f t="shared" si="16"/>
        <v>0</v>
      </c>
      <c r="U20" s="524">
        <f t="shared" si="18"/>
        <v>0</v>
      </c>
      <c r="V20" s="526">
        <f t="shared" si="19"/>
        <v>0</v>
      </c>
      <c r="W20" s="26">
        <f>'t1'!M18</f>
        <v>0</v>
      </c>
      <c r="AH20" s="269"/>
      <c r="AI20" s="270"/>
      <c r="AJ20" s="269"/>
      <c r="AK20" s="270"/>
      <c r="AL20" s="269"/>
      <c r="AM20" s="270"/>
      <c r="AN20" s="269"/>
      <c r="AO20" s="270"/>
      <c r="AP20" s="269"/>
      <c r="AQ20" s="270"/>
      <c r="AR20" s="269"/>
      <c r="AS20" s="270"/>
      <c r="AT20" s="269"/>
      <c r="AU20" s="568"/>
      <c r="AV20" s="269"/>
      <c r="AW20" s="568"/>
      <c r="AX20" s="269"/>
      <c r="AY20" s="563"/>
      <c r="AZ20" s="524">
        <f t="shared" si="20"/>
        <v>0</v>
      </c>
      <c r="BA20" s="526">
        <f t="shared" si="21"/>
        <v>0</v>
      </c>
      <c r="BB20" s="26">
        <f>'t1'!AR18</f>
        <v>0</v>
      </c>
    </row>
    <row r="21" spans="1:54" ht="12.75" customHeight="1">
      <c r="A21" s="148" t="str">
        <f>'t1'!A19</f>
        <v>CAPPELLANO  CAPO + 10  (CAP.)</v>
      </c>
      <c r="B21" s="218" t="str">
        <f>'t1'!B19</f>
        <v>018971</v>
      </c>
      <c r="C21" s="822">
        <f t="shared" si="17"/>
        <v>0</v>
      </c>
      <c r="D21" s="823">
        <f t="shared" si="0"/>
        <v>0</v>
      </c>
      <c r="E21" s="822">
        <f t="shared" si="1"/>
        <v>0</v>
      </c>
      <c r="F21" s="823">
        <f t="shared" si="2"/>
        <v>0</v>
      </c>
      <c r="G21" s="822">
        <f t="shared" si="3"/>
        <v>0</v>
      </c>
      <c r="H21" s="823">
        <f t="shared" si="4"/>
        <v>0</v>
      </c>
      <c r="I21" s="822">
        <f t="shared" si="5"/>
        <v>0</v>
      </c>
      <c r="J21" s="823">
        <f t="shared" si="6"/>
        <v>0</v>
      </c>
      <c r="K21" s="822">
        <f t="shared" si="7"/>
        <v>0</v>
      </c>
      <c r="L21" s="823">
        <f t="shared" si="8"/>
        <v>0</v>
      </c>
      <c r="M21" s="822">
        <f t="shared" si="9"/>
        <v>0</v>
      </c>
      <c r="N21" s="823">
        <f t="shared" si="10"/>
        <v>0</v>
      </c>
      <c r="O21" s="822">
        <f t="shared" si="11"/>
        <v>0</v>
      </c>
      <c r="P21" s="824">
        <f t="shared" si="12"/>
        <v>0</v>
      </c>
      <c r="Q21" s="822">
        <f t="shared" si="13"/>
        <v>0</v>
      </c>
      <c r="R21" s="824">
        <f t="shared" si="14"/>
        <v>0</v>
      </c>
      <c r="S21" s="822">
        <f t="shared" si="15"/>
        <v>0</v>
      </c>
      <c r="T21" s="825">
        <f t="shared" si="16"/>
        <v>0</v>
      </c>
      <c r="U21" s="524">
        <f t="shared" si="18"/>
        <v>0</v>
      </c>
      <c r="V21" s="526">
        <f t="shared" si="19"/>
        <v>0</v>
      </c>
      <c r="W21" s="26">
        <f>'t1'!M19</f>
        <v>0</v>
      </c>
      <c r="AH21" s="269"/>
      <c r="AI21" s="270"/>
      <c r="AJ21" s="269"/>
      <c r="AK21" s="270"/>
      <c r="AL21" s="269"/>
      <c r="AM21" s="270"/>
      <c r="AN21" s="269"/>
      <c r="AO21" s="270"/>
      <c r="AP21" s="269"/>
      <c r="AQ21" s="270"/>
      <c r="AR21" s="269"/>
      <c r="AS21" s="270"/>
      <c r="AT21" s="269"/>
      <c r="AU21" s="568"/>
      <c r="AV21" s="269"/>
      <c r="AW21" s="568"/>
      <c r="AX21" s="269"/>
      <c r="AY21" s="563"/>
      <c r="AZ21" s="524">
        <f t="shared" si="20"/>
        <v>0</v>
      </c>
      <c r="BA21" s="526">
        <f t="shared" si="21"/>
        <v>0</v>
      </c>
      <c r="BB21" s="26">
        <f>'t1'!AR19</f>
        <v>0</v>
      </c>
    </row>
    <row r="22" spans="1:54" ht="12.75" customHeight="1">
      <c r="A22" s="148" t="str">
        <f>'t1'!A20</f>
        <v>CAPPELLANO CAPO</v>
      </c>
      <c r="B22" s="218" t="str">
        <f>'t1'!B20</f>
        <v>018284</v>
      </c>
      <c r="C22" s="822">
        <f t="shared" si="17"/>
        <v>0</v>
      </c>
      <c r="D22" s="823">
        <f t="shared" si="0"/>
        <v>0</v>
      </c>
      <c r="E22" s="822">
        <f t="shared" si="1"/>
        <v>0</v>
      </c>
      <c r="F22" s="823">
        <f t="shared" si="2"/>
        <v>0</v>
      </c>
      <c r="G22" s="822">
        <f t="shared" si="3"/>
        <v>0</v>
      </c>
      <c r="H22" s="823">
        <f t="shared" si="4"/>
        <v>0</v>
      </c>
      <c r="I22" s="822">
        <f t="shared" si="5"/>
        <v>0</v>
      </c>
      <c r="J22" s="823">
        <f t="shared" si="6"/>
        <v>0</v>
      </c>
      <c r="K22" s="822">
        <f t="shared" si="7"/>
        <v>0</v>
      </c>
      <c r="L22" s="823">
        <f t="shared" si="8"/>
        <v>0</v>
      </c>
      <c r="M22" s="822">
        <f t="shared" si="9"/>
        <v>0</v>
      </c>
      <c r="N22" s="823">
        <f t="shared" si="10"/>
        <v>0</v>
      </c>
      <c r="O22" s="822">
        <f t="shared" si="11"/>
        <v>0</v>
      </c>
      <c r="P22" s="824">
        <f t="shared" si="12"/>
        <v>0</v>
      </c>
      <c r="Q22" s="822">
        <f t="shared" si="13"/>
        <v>0</v>
      </c>
      <c r="R22" s="824">
        <f t="shared" si="14"/>
        <v>0</v>
      </c>
      <c r="S22" s="822">
        <f t="shared" si="15"/>
        <v>0</v>
      </c>
      <c r="T22" s="825">
        <f t="shared" si="16"/>
        <v>0</v>
      </c>
      <c r="U22" s="524">
        <f t="shared" si="18"/>
        <v>0</v>
      </c>
      <c r="V22" s="526">
        <f t="shared" si="19"/>
        <v>0</v>
      </c>
      <c r="W22" s="26">
        <f>'t1'!M20</f>
        <v>0</v>
      </c>
      <c r="AH22" s="269"/>
      <c r="AI22" s="270"/>
      <c r="AJ22" s="269"/>
      <c r="AK22" s="270"/>
      <c r="AL22" s="269"/>
      <c r="AM22" s="270"/>
      <c r="AN22" s="269"/>
      <c r="AO22" s="270"/>
      <c r="AP22" s="269"/>
      <c r="AQ22" s="270"/>
      <c r="AR22" s="269"/>
      <c r="AS22" s="270"/>
      <c r="AT22" s="269"/>
      <c r="AU22" s="568"/>
      <c r="AV22" s="269"/>
      <c r="AW22" s="568"/>
      <c r="AX22" s="269"/>
      <c r="AY22" s="563"/>
      <c r="AZ22" s="524">
        <f t="shared" si="20"/>
        <v>0</v>
      </c>
      <c r="BA22" s="526">
        <f t="shared" si="21"/>
        <v>0</v>
      </c>
      <c r="BB22" s="26">
        <f>'t1'!AR20</f>
        <v>0</v>
      </c>
    </row>
    <row r="23" spans="1:54" ht="12.75" customHeight="1" thickBot="1">
      <c r="A23" s="148" t="str">
        <f>'t1'!A21</f>
        <v>CAPPELLANO ADDETTO</v>
      </c>
      <c r="B23" s="218" t="str">
        <f>'t1'!B21</f>
        <v>018281</v>
      </c>
      <c r="C23" s="822">
        <f t="shared" si="17"/>
        <v>0</v>
      </c>
      <c r="D23" s="823">
        <f t="shared" si="0"/>
        <v>0</v>
      </c>
      <c r="E23" s="822">
        <f t="shared" si="1"/>
        <v>0</v>
      </c>
      <c r="F23" s="823">
        <f t="shared" si="2"/>
        <v>0</v>
      </c>
      <c r="G23" s="822">
        <f t="shared" si="3"/>
        <v>0</v>
      </c>
      <c r="H23" s="823">
        <f t="shared" si="4"/>
        <v>0</v>
      </c>
      <c r="I23" s="822">
        <f t="shared" si="5"/>
        <v>0</v>
      </c>
      <c r="J23" s="823">
        <f t="shared" si="6"/>
        <v>0</v>
      </c>
      <c r="K23" s="822">
        <f t="shared" si="7"/>
        <v>0</v>
      </c>
      <c r="L23" s="823">
        <f t="shared" si="8"/>
        <v>0</v>
      </c>
      <c r="M23" s="822">
        <f t="shared" si="9"/>
        <v>0</v>
      </c>
      <c r="N23" s="823">
        <f t="shared" si="10"/>
        <v>0</v>
      </c>
      <c r="O23" s="822">
        <f t="shared" si="11"/>
        <v>0</v>
      </c>
      <c r="P23" s="824">
        <f t="shared" si="12"/>
        <v>0</v>
      </c>
      <c r="Q23" s="822">
        <f t="shared" si="13"/>
        <v>0</v>
      </c>
      <c r="R23" s="824">
        <f t="shared" si="14"/>
        <v>0</v>
      </c>
      <c r="S23" s="822">
        <f t="shared" si="15"/>
        <v>0</v>
      </c>
      <c r="T23" s="825">
        <f t="shared" si="16"/>
        <v>0</v>
      </c>
      <c r="U23" s="524">
        <f t="shared" si="18"/>
        <v>0</v>
      </c>
      <c r="V23" s="526">
        <f t="shared" si="19"/>
        <v>0</v>
      </c>
      <c r="W23" s="26">
        <f>'t1'!M21</f>
        <v>0</v>
      </c>
      <c r="AH23" s="269"/>
      <c r="AI23" s="270"/>
      <c r="AJ23" s="269"/>
      <c r="AK23" s="270"/>
      <c r="AL23" s="269"/>
      <c r="AM23" s="270"/>
      <c r="AN23" s="269"/>
      <c r="AO23" s="270"/>
      <c r="AP23" s="269"/>
      <c r="AQ23" s="270"/>
      <c r="AR23" s="269"/>
      <c r="AS23" s="270"/>
      <c r="AT23" s="269"/>
      <c r="AU23" s="568"/>
      <c r="AV23" s="269"/>
      <c r="AW23" s="568"/>
      <c r="AX23" s="269"/>
      <c r="AY23" s="563"/>
      <c r="AZ23" s="524">
        <f t="shared" si="20"/>
        <v>0</v>
      </c>
      <c r="BA23" s="526">
        <f t="shared" si="21"/>
        <v>0</v>
      </c>
      <c r="BB23" s="26">
        <f>'t1'!AR21</f>
        <v>0</v>
      </c>
    </row>
    <row r="24" spans="1:53" ht="12.75" customHeight="1" thickBot="1" thickTop="1">
      <c r="A24" s="29" t="s">
        <v>59</v>
      </c>
      <c r="B24" s="594"/>
      <c r="C24" s="465">
        <f aca="true" t="shared" si="22" ref="C24:V24">SUM(C8:C23)</f>
        <v>0</v>
      </c>
      <c r="D24" s="466">
        <f t="shared" si="22"/>
        <v>0</v>
      </c>
      <c r="E24" s="465">
        <f t="shared" si="22"/>
        <v>0</v>
      </c>
      <c r="F24" s="466">
        <f t="shared" si="22"/>
        <v>0</v>
      </c>
      <c r="G24" s="465">
        <f t="shared" si="22"/>
        <v>0</v>
      </c>
      <c r="H24" s="466">
        <f t="shared" si="22"/>
        <v>0</v>
      </c>
      <c r="I24" s="465">
        <f t="shared" si="22"/>
        <v>0</v>
      </c>
      <c r="J24" s="466">
        <f t="shared" si="22"/>
        <v>0</v>
      </c>
      <c r="K24" s="465">
        <f t="shared" si="22"/>
        <v>0</v>
      </c>
      <c r="L24" s="466">
        <f t="shared" si="22"/>
        <v>0</v>
      </c>
      <c r="M24" s="465">
        <f t="shared" si="22"/>
        <v>0</v>
      </c>
      <c r="N24" s="466">
        <f t="shared" si="22"/>
        <v>0</v>
      </c>
      <c r="O24" s="465">
        <f t="shared" si="22"/>
        <v>0</v>
      </c>
      <c r="P24" s="569">
        <f t="shared" si="22"/>
        <v>0</v>
      </c>
      <c r="Q24" s="465">
        <f t="shared" si="22"/>
        <v>0</v>
      </c>
      <c r="R24" s="569">
        <f t="shared" si="22"/>
        <v>0</v>
      </c>
      <c r="S24" s="465">
        <f t="shared" si="22"/>
        <v>0</v>
      </c>
      <c r="T24" s="564">
        <f t="shared" si="22"/>
        <v>0</v>
      </c>
      <c r="U24" s="465">
        <f t="shared" si="22"/>
        <v>0</v>
      </c>
      <c r="V24" s="467">
        <f t="shared" si="22"/>
        <v>0</v>
      </c>
      <c r="AH24" s="465">
        <f aca="true" t="shared" si="23" ref="AH24:BA24">SUM(AH8:AH23)</f>
        <v>0</v>
      </c>
      <c r="AI24" s="466">
        <f t="shared" si="23"/>
        <v>0</v>
      </c>
      <c r="AJ24" s="465">
        <f t="shared" si="23"/>
        <v>0</v>
      </c>
      <c r="AK24" s="466">
        <f t="shared" si="23"/>
        <v>0</v>
      </c>
      <c r="AL24" s="465">
        <f t="shared" si="23"/>
        <v>0</v>
      </c>
      <c r="AM24" s="466">
        <f t="shared" si="23"/>
        <v>0</v>
      </c>
      <c r="AN24" s="465">
        <f t="shared" si="23"/>
        <v>0</v>
      </c>
      <c r="AO24" s="466">
        <f t="shared" si="23"/>
        <v>0</v>
      </c>
      <c r="AP24" s="465">
        <f t="shared" si="23"/>
        <v>0</v>
      </c>
      <c r="AQ24" s="466">
        <f t="shared" si="23"/>
        <v>0</v>
      </c>
      <c r="AR24" s="465">
        <f t="shared" si="23"/>
        <v>0</v>
      </c>
      <c r="AS24" s="466">
        <f t="shared" si="23"/>
        <v>0</v>
      </c>
      <c r="AT24" s="465">
        <f t="shared" si="23"/>
        <v>0</v>
      </c>
      <c r="AU24" s="569">
        <f t="shared" si="23"/>
        <v>0</v>
      </c>
      <c r="AV24" s="465">
        <f t="shared" si="23"/>
        <v>0</v>
      </c>
      <c r="AW24" s="569">
        <f t="shared" si="23"/>
        <v>0</v>
      </c>
      <c r="AX24" s="465">
        <f t="shared" si="23"/>
        <v>0</v>
      </c>
      <c r="AY24" s="564">
        <f t="shared" si="23"/>
        <v>0</v>
      </c>
      <c r="AZ24" s="465">
        <f t="shared" si="23"/>
        <v>0</v>
      </c>
      <c r="BA24" s="467">
        <f t="shared" si="23"/>
        <v>0</v>
      </c>
    </row>
    <row r="25" spans="1:40" ht="17.25" customHeight="1">
      <c r="A25" s="21"/>
      <c r="B25" s="7"/>
      <c r="C25" s="5"/>
      <c r="D25" s="5"/>
      <c r="E25" s="5"/>
      <c r="F25" s="5"/>
      <c r="G25" s="5"/>
      <c r="I25" s="5"/>
      <c r="AH25" s="5"/>
      <c r="AI25" s="5"/>
      <c r="AJ25" s="5"/>
      <c r="AK25" s="5"/>
      <c r="AL25" s="5"/>
      <c r="AN25" s="5"/>
    </row>
    <row r="26" ht="9.75">
      <c r="A26" s="21"/>
    </row>
  </sheetData>
  <sheetProtection password="EA98" sheet="1" formatColumns="0" selectLockedCells="1"/>
  <mergeCells count="39">
    <mergeCell ref="Q5:R5"/>
    <mergeCell ref="S5:T5"/>
    <mergeCell ref="O4:P4"/>
    <mergeCell ref="Q4:R4"/>
    <mergeCell ref="S4:T4"/>
    <mergeCell ref="M5:N5"/>
    <mergeCell ref="I2:J2"/>
    <mergeCell ref="C5:D5"/>
    <mergeCell ref="E5:F5"/>
    <mergeCell ref="E4:F4"/>
    <mergeCell ref="G2:H2"/>
    <mergeCell ref="G4:H4"/>
    <mergeCell ref="G5:H5"/>
    <mergeCell ref="AJ4:AK4"/>
    <mergeCell ref="AL4:AM4"/>
    <mergeCell ref="AN4:AO4"/>
    <mergeCell ref="AP4:AQ4"/>
    <mergeCell ref="K5:L5"/>
    <mergeCell ref="I4:J4"/>
    <mergeCell ref="I5:J5"/>
    <mergeCell ref="K4:L4"/>
    <mergeCell ref="M4:N4"/>
    <mergeCell ref="O5:P5"/>
    <mergeCell ref="AL5:AM5"/>
    <mergeCell ref="AN5:AO5"/>
    <mergeCell ref="AP5:AQ5"/>
    <mergeCell ref="AR5:AS5"/>
    <mergeCell ref="AL2:AM2"/>
    <mergeCell ref="AN2:AO2"/>
    <mergeCell ref="AT5:AU5"/>
    <mergeCell ref="AV5:AW5"/>
    <mergeCell ref="AX5:AY5"/>
    <mergeCell ref="A1:BA1"/>
    <mergeCell ref="AR4:AS4"/>
    <mergeCell ref="AT4:AU4"/>
    <mergeCell ref="AV4:AW4"/>
    <mergeCell ref="AX4:AY4"/>
    <mergeCell ref="AH5:AI5"/>
    <mergeCell ref="AJ5:AK5"/>
  </mergeCells>
  <conditionalFormatting sqref="A8:V23 AH8:BA23">
    <cfRule type="expression" priority="2" dxfId="5"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K25"/>
  <sheetViews>
    <sheetView showGridLines="0" zoomScalePageLayoutView="0" workbookViewId="0" topLeftCell="A1">
      <pane xSplit="2" ySplit="5" topLeftCell="T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16384" width="9.33203125" style="5" customWidth="1"/>
  </cols>
  <sheetData>
    <row r="1" spans="1:37" ht="33"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K1"/>
    </row>
    <row r="2" spans="1:35" ht="27" customHeight="1" thickBot="1">
      <c r="A2" s="6"/>
      <c r="I2" s="955"/>
      <c r="J2" s="955"/>
      <c r="K2" s="955"/>
      <c r="AG2" s="955"/>
      <c r="AH2" s="955"/>
      <c r="AI2" s="955"/>
    </row>
    <row r="3" spans="1:35" ht="10.5" thickBot="1">
      <c r="A3" s="10"/>
      <c r="B3" s="11"/>
      <c r="C3" s="121" t="s">
        <v>231</v>
      </c>
      <c r="D3" s="12"/>
      <c r="E3" s="12"/>
      <c r="F3" s="12"/>
      <c r="G3" s="12"/>
      <c r="H3" s="12"/>
      <c r="I3" s="12"/>
      <c r="J3" s="117"/>
      <c r="K3" s="117"/>
      <c r="AA3" s="121" t="s">
        <v>231</v>
      </c>
      <c r="AB3" s="12"/>
      <c r="AC3" s="12"/>
      <c r="AD3" s="12"/>
      <c r="AE3" s="12"/>
      <c r="AF3" s="12"/>
      <c r="AG3" s="12"/>
      <c r="AH3" s="117"/>
      <c r="AI3" s="117"/>
    </row>
    <row r="4" spans="1:35" ht="41.25" thickTop="1">
      <c r="A4" s="22" t="s">
        <v>123</v>
      </c>
      <c r="B4" s="118" t="s">
        <v>56</v>
      </c>
      <c r="C4" s="119" t="s">
        <v>161</v>
      </c>
      <c r="D4" s="119" t="s">
        <v>124</v>
      </c>
      <c r="E4" s="119" t="s">
        <v>390</v>
      </c>
      <c r="F4" s="889" t="s">
        <v>563</v>
      </c>
      <c r="G4" s="890" t="s">
        <v>564</v>
      </c>
      <c r="H4" s="119" t="s">
        <v>93</v>
      </c>
      <c r="I4" s="119" t="s">
        <v>160</v>
      </c>
      <c r="J4" s="119" t="s">
        <v>94</v>
      </c>
      <c r="K4" s="596" t="s">
        <v>59</v>
      </c>
      <c r="AA4" s="119" t="s">
        <v>161</v>
      </c>
      <c r="AB4" s="119" t="s">
        <v>124</v>
      </c>
      <c r="AC4" s="119" t="s">
        <v>390</v>
      </c>
      <c r="AD4" s="889" t="s">
        <v>563</v>
      </c>
      <c r="AE4" s="890" t="s">
        <v>564</v>
      </c>
      <c r="AF4" s="119" t="s">
        <v>93</v>
      </c>
      <c r="AG4" s="119" t="s">
        <v>160</v>
      </c>
      <c r="AH4" s="119" t="s">
        <v>94</v>
      </c>
      <c r="AI4" s="596" t="s">
        <v>59</v>
      </c>
    </row>
    <row r="5" spans="1:35" s="264" customFormat="1" ht="8.25" thickBot="1">
      <c r="A5" s="762" t="s">
        <v>513</v>
      </c>
      <c r="B5" s="284"/>
      <c r="C5" s="285" t="s">
        <v>372</v>
      </c>
      <c r="D5" s="285" t="s">
        <v>368</v>
      </c>
      <c r="E5" s="285" t="s">
        <v>391</v>
      </c>
      <c r="F5" s="285" t="s">
        <v>565</v>
      </c>
      <c r="G5" s="285" t="s">
        <v>566</v>
      </c>
      <c r="H5" s="285" t="s">
        <v>369</v>
      </c>
      <c r="I5" s="285" t="s">
        <v>370</v>
      </c>
      <c r="J5" s="285" t="s">
        <v>371</v>
      </c>
      <c r="K5" s="286"/>
      <c r="AA5" s="285" t="s">
        <v>372</v>
      </c>
      <c r="AB5" s="285" t="s">
        <v>368</v>
      </c>
      <c r="AC5" s="285" t="s">
        <v>391</v>
      </c>
      <c r="AD5" s="285" t="s">
        <v>565</v>
      </c>
      <c r="AE5" s="285" t="s">
        <v>566</v>
      </c>
      <c r="AF5" s="285" t="s">
        <v>369</v>
      </c>
      <c r="AG5" s="285" t="s">
        <v>370</v>
      </c>
      <c r="AH5" s="285" t="s">
        <v>371</v>
      </c>
      <c r="AI5" s="286"/>
    </row>
    <row r="6" spans="1:36" ht="12.75" customHeight="1" thickTop="1">
      <c r="A6" s="20" t="str">
        <f>'t1'!A6</f>
        <v>ORDINARIO MILITARE</v>
      </c>
      <c r="B6" s="225" t="str">
        <f>'t1'!B6</f>
        <v>0D0359</v>
      </c>
      <c r="C6" s="204">
        <f>ROUND(AA6,2)</f>
        <v>0</v>
      </c>
      <c r="D6" s="826">
        <f>ROUND(AB6,0)</f>
        <v>0</v>
      </c>
      <c r="E6" s="826">
        <f aca="true" t="shared" si="0" ref="E6:E21">ROUND(AC6,0)</f>
        <v>0</v>
      </c>
      <c r="F6" s="826">
        <f aca="true" t="shared" si="1" ref="F6:G21">ROUND(AD6,0)</f>
        <v>0</v>
      </c>
      <c r="G6" s="826">
        <f t="shared" si="1"/>
        <v>0</v>
      </c>
      <c r="H6" s="826">
        <f aca="true" t="shared" si="2" ref="H6:H21">ROUND(AF6,0)</f>
        <v>0</v>
      </c>
      <c r="I6" s="826">
        <f aca="true" t="shared" si="3" ref="I6:I21">ROUND(AG6,0)</f>
        <v>0</v>
      </c>
      <c r="J6" s="827">
        <f aca="true" t="shared" si="4" ref="J6:J21">ROUND(AH6,0)</f>
        <v>0</v>
      </c>
      <c r="K6" s="471">
        <f>(D6+E6+F6+G6+H6+I6)-J6</f>
        <v>0</v>
      </c>
      <c r="L6" s="5">
        <f>'t1'!M6</f>
        <v>0</v>
      </c>
      <c r="AA6" s="204"/>
      <c r="AB6" s="202"/>
      <c r="AC6" s="202"/>
      <c r="AD6" s="202"/>
      <c r="AE6" s="202"/>
      <c r="AF6" s="202"/>
      <c r="AG6" s="202"/>
      <c r="AH6" s="203"/>
      <c r="AI6" s="471">
        <f>(AB6+AC6+AD6+AE6+AF6+AG6)-AH6</f>
        <v>0</v>
      </c>
      <c r="AJ6" s="5">
        <f>'t1'!AK6</f>
        <v>0</v>
      </c>
    </row>
    <row r="7" spans="1:36" ht="12" customHeight="1">
      <c r="A7" s="148" t="str">
        <f>'t1'!A7</f>
        <v>VICARIO GENERALE</v>
      </c>
      <c r="B7" s="218" t="str">
        <f>'t1'!B7</f>
        <v>0D0292</v>
      </c>
      <c r="C7" s="204">
        <f aca="true" t="shared" si="5" ref="C7:C21">ROUND(AA7,2)</f>
        <v>0</v>
      </c>
      <c r="D7" s="826">
        <f aca="true" t="shared" si="6" ref="D7:D21">ROUND(AB7,0)</f>
        <v>0</v>
      </c>
      <c r="E7" s="826">
        <f t="shared" si="0"/>
        <v>0</v>
      </c>
      <c r="F7" s="826">
        <f t="shared" si="1"/>
        <v>0</v>
      </c>
      <c r="G7" s="826">
        <f t="shared" si="1"/>
        <v>0</v>
      </c>
      <c r="H7" s="826">
        <f t="shared" si="2"/>
        <v>0</v>
      </c>
      <c r="I7" s="826">
        <f t="shared" si="3"/>
        <v>0</v>
      </c>
      <c r="J7" s="827">
        <f t="shared" si="4"/>
        <v>0</v>
      </c>
      <c r="K7" s="471">
        <f aca="true" t="shared" si="7" ref="K7:K21">(D7+E7+F7+G7+H7+I7)-J7</f>
        <v>0</v>
      </c>
      <c r="L7" s="5">
        <f>'t1'!M7</f>
        <v>0</v>
      </c>
      <c r="AA7" s="204"/>
      <c r="AB7" s="202"/>
      <c r="AC7" s="202"/>
      <c r="AD7" s="202"/>
      <c r="AE7" s="202"/>
      <c r="AF7" s="202"/>
      <c r="AG7" s="202"/>
      <c r="AH7" s="203"/>
      <c r="AI7" s="471">
        <f aca="true" t="shared" si="8" ref="AI7:AI21">(AB7+AC7+AD7+AE7+AF7+AG7)-AH7</f>
        <v>0</v>
      </c>
      <c r="AJ7" s="5">
        <f>'t1'!AK7</f>
        <v>0</v>
      </c>
    </row>
    <row r="8" spans="1:36" ht="12" customHeight="1">
      <c r="A8" s="148" t="str">
        <f>'t1'!A8</f>
        <v>ISPETTORE</v>
      </c>
      <c r="B8" s="218" t="str">
        <f>'t1'!B8</f>
        <v>0D0191</v>
      </c>
      <c r="C8" s="204">
        <f t="shared" si="5"/>
        <v>0</v>
      </c>
      <c r="D8" s="826">
        <f t="shared" si="6"/>
        <v>0</v>
      </c>
      <c r="E8" s="826">
        <f t="shared" si="0"/>
        <v>0</v>
      </c>
      <c r="F8" s="826">
        <f t="shared" si="1"/>
        <v>0</v>
      </c>
      <c r="G8" s="826">
        <f t="shared" si="1"/>
        <v>0</v>
      </c>
      <c r="H8" s="826">
        <f t="shared" si="2"/>
        <v>0</v>
      </c>
      <c r="I8" s="826">
        <f t="shared" si="3"/>
        <v>0</v>
      </c>
      <c r="J8" s="827">
        <f t="shared" si="4"/>
        <v>0</v>
      </c>
      <c r="K8" s="471">
        <f t="shared" si="7"/>
        <v>0</v>
      </c>
      <c r="L8" s="5">
        <f>'t1'!M8</f>
        <v>0</v>
      </c>
      <c r="AA8" s="204"/>
      <c r="AB8" s="202"/>
      <c r="AC8" s="202"/>
      <c r="AD8" s="202"/>
      <c r="AE8" s="202"/>
      <c r="AF8" s="202"/>
      <c r="AG8" s="202"/>
      <c r="AH8" s="203"/>
      <c r="AI8" s="471">
        <f t="shared" si="8"/>
        <v>0</v>
      </c>
      <c r="AJ8" s="5">
        <f>'t1'!AK8</f>
        <v>0</v>
      </c>
    </row>
    <row r="9" spans="1:36" ht="12" customHeight="1">
      <c r="A9" s="148" t="str">
        <f>'t1'!A9</f>
        <v>III CAPPELLANO CAPO + 23 ANNI</v>
      </c>
      <c r="B9" s="218" t="str">
        <f>'t1'!B9</f>
        <v>0D0545</v>
      </c>
      <c r="C9" s="204">
        <f t="shared" si="5"/>
        <v>0</v>
      </c>
      <c r="D9" s="826">
        <f t="shared" si="6"/>
        <v>0</v>
      </c>
      <c r="E9" s="826">
        <f t="shared" si="0"/>
        <v>0</v>
      </c>
      <c r="F9" s="826">
        <f t="shared" si="1"/>
        <v>0</v>
      </c>
      <c r="G9" s="826">
        <f t="shared" si="1"/>
        <v>0</v>
      </c>
      <c r="H9" s="826">
        <f t="shared" si="2"/>
        <v>0</v>
      </c>
      <c r="I9" s="826">
        <f t="shared" si="3"/>
        <v>0</v>
      </c>
      <c r="J9" s="827">
        <f t="shared" si="4"/>
        <v>0</v>
      </c>
      <c r="K9" s="471">
        <f t="shared" si="7"/>
        <v>0</v>
      </c>
      <c r="L9" s="5">
        <f>'t1'!M9</f>
        <v>0</v>
      </c>
      <c r="AA9" s="204"/>
      <c r="AB9" s="202"/>
      <c r="AC9" s="202"/>
      <c r="AD9" s="202"/>
      <c r="AE9" s="202"/>
      <c r="AF9" s="202"/>
      <c r="AG9" s="202"/>
      <c r="AH9" s="203"/>
      <c r="AI9" s="471">
        <f t="shared" si="8"/>
        <v>0</v>
      </c>
      <c r="AJ9" s="5">
        <f>'t1'!AK9</f>
        <v>0</v>
      </c>
    </row>
    <row r="10" spans="1:36" ht="12" customHeight="1">
      <c r="A10" s="148" t="str">
        <f>'t1'!A10</f>
        <v>III CAPPELLANO CAPO</v>
      </c>
      <c r="B10" s="218" t="str">
        <f>'t1'!B10</f>
        <v>0D0357</v>
      </c>
      <c r="C10" s="204">
        <f t="shared" si="5"/>
        <v>0</v>
      </c>
      <c r="D10" s="826">
        <f t="shared" si="6"/>
        <v>0</v>
      </c>
      <c r="E10" s="826">
        <f t="shared" si="0"/>
        <v>0</v>
      </c>
      <c r="F10" s="826">
        <f t="shared" si="1"/>
        <v>0</v>
      </c>
      <c r="G10" s="826">
        <f t="shared" si="1"/>
        <v>0</v>
      </c>
      <c r="H10" s="826">
        <f t="shared" si="2"/>
        <v>0</v>
      </c>
      <c r="I10" s="826">
        <f t="shared" si="3"/>
        <v>0</v>
      </c>
      <c r="J10" s="827">
        <f t="shared" si="4"/>
        <v>0</v>
      </c>
      <c r="K10" s="471">
        <f t="shared" si="7"/>
        <v>0</v>
      </c>
      <c r="L10" s="5">
        <f>'t1'!M10</f>
        <v>0</v>
      </c>
      <c r="AA10" s="204"/>
      <c r="AB10" s="202"/>
      <c r="AC10" s="202"/>
      <c r="AD10" s="202"/>
      <c r="AE10" s="202"/>
      <c r="AF10" s="202"/>
      <c r="AG10" s="202"/>
      <c r="AH10" s="203"/>
      <c r="AI10" s="471">
        <f t="shared" si="8"/>
        <v>0</v>
      </c>
      <c r="AJ10" s="5">
        <f>'t1'!AK10</f>
        <v>0</v>
      </c>
    </row>
    <row r="11" spans="1:36" ht="12" customHeight="1">
      <c r="A11" s="148" t="str">
        <f>'t1'!A11</f>
        <v>II CAPPELLANO CAPO + 23 ANNI</v>
      </c>
      <c r="B11" s="218" t="str">
        <f>'t1'!B11</f>
        <v>0D0546</v>
      </c>
      <c r="C11" s="204">
        <f t="shared" si="5"/>
        <v>0</v>
      </c>
      <c r="D11" s="826">
        <f t="shared" si="6"/>
        <v>0</v>
      </c>
      <c r="E11" s="826">
        <f t="shared" si="0"/>
        <v>0</v>
      </c>
      <c r="F11" s="826">
        <f t="shared" si="1"/>
        <v>0</v>
      </c>
      <c r="G11" s="826">
        <f t="shared" si="1"/>
        <v>0</v>
      </c>
      <c r="H11" s="826">
        <f t="shared" si="2"/>
        <v>0</v>
      </c>
      <c r="I11" s="826">
        <f t="shared" si="3"/>
        <v>0</v>
      </c>
      <c r="J11" s="827">
        <f t="shared" si="4"/>
        <v>0</v>
      </c>
      <c r="K11" s="471">
        <f t="shared" si="7"/>
        <v>0</v>
      </c>
      <c r="L11" s="5">
        <f>'t1'!M11</f>
        <v>0</v>
      </c>
      <c r="AA11" s="204"/>
      <c r="AB11" s="202"/>
      <c r="AC11" s="202"/>
      <c r="AD11" s="202"/>
      <c r="AE11" s="202"/>
      <c r="AF11" s="202"/>
      <c r="AG11" s="202"/>
      <c r="AH11" s="203"/>
      <c r="AI11" s="471">
        <f t="shared" si="8"/>
        <v>0</v>
      </c>
      <c r="AJ11" s="5">
        <f>'t1'!AK11</f>
        <v>0</v>
      </c>
    </row>
    <row r="12" spans="1:36" ht="12" customHeight="1">
      <c r="A12" s="148" t="str">
        <f>'t1'!A12</f>
        <v>II  CAPPELLANO  CAPO  +  18 (TEN.COL.)</v>
      </c>
      <c r="B12" s="218" t="str">
        <f>'t1'!B12</f>
        <v>0D0969</v>
      </c>
      <c r="C12" s="204">
        <f t="shared" si="5"/>
        <v>0</v>
      </c>
      <c r="D12" s="826">
        <f t="shared" si="6"/>
        <v>0</v>
      </c>
      <c r="E12" s="826">
        <f t="shared" si="0"/>
        <v>0</v>
      </c>
      <c r="F12" s="826">
        <f t="shared" si="1"/>
        <v>0</v>
      </c>
      <c r="G12" s="826">
        <f t="shared" si="1"/>
        <v>0</v>
      </c>
      <c r="H12" s="826">
        <f t="shared" si="2"/>
        <v>0</v>
      </c>
      <c r="I12" s="826">
        <f t="shared" si="3"/>
        <v>0</v>
      </c>
      <c r="J12" s="827">
        <f t="shared" si="4"/>
        <v>0</v>
      </c>
      <c r="K12" s="471">
        <f t="shared" si="7"/>
        <v>0</v>
      </c>
      <c r="L12" s="5">
        <f>'t1'!M12</f>
        <v>0</v>
      </c>
      <c r="AA12" s="204"/>
      <c r="AB12" s="202"/>
      <c r="AC12" s="202"/>
      <c r="AD12" s="202"/>
      <c r="AE12" s="202"/>
      <c r="AF12" s="202"/>
      <c r="AG12" s="202"/>
      <c r="AH12" s="203"/>
      <c r="AI12" s="471">
        <f t="shared" si="8"/>
        <v>0</v>
      </c>
      <c r="AJ12" s="5">
        <f>'t1'!AK12</f>
        <v>0</v>
      </c>
    </row>
    <row r="13" spans="1:36" ht="12" customHeight="1">
      <c r="A13" s="148" t="str">
        <f>'t1'!A13</f>
        <v>II CAPPELLANO CAPO +13 ANNI</v>
      </c>
      <c r="B13" s="218" t="str">
        <f>'t1'!B13</f>
        <v>0D0547</v>
      </c>
      <c r="C13" s="204">
        <f t="shared" si="5"/>
        <v>0</v>
      </c>
      <c r="D13" s="826">
        <f t="shared" si="6"/>
        <v>0</v>
      </c>
      <c r="E13" s="826">
        <f t="shared" si="0"/>
        <v>0</v>
      </c>
      <c r="F13" s="826">
        <f t="shared" si="1"/>
        <v>0</v>
      </c>
      <c r="G13" s="826">
        <f t="shared" si="1"/>
        <v>0</v>
      </c>
      <c r="H13" s="826">
        <f t="shared" si="2"/>
        <v>0</v>
      </c>
      <c r="I13" s="826">
        <f t="shared" si="3"/>
        <v>0</v>
      </c>
      <c r="J13" s="827">
        <f t="shared" si="4"/>
        <v>0</v>
      </c>
      <c r="K13" s="471">
        <f t="shared" si="7"/>
        <v>0</v>
      </c>
      <c r="L13" s="5">
        <f>'t1'!M13</f>
        <v>0</v>
      </c>
      <c r="AA13" s="204"/>
      <c r="AB13" s="202"/>
      <c r="AC13" s="202"/>
      <c r="AD13" s="202"/>
      <c r="AE13" s="202"/>
      <c r="AF13" s="202"/>
      <c r="AG13" s="202"/>
      <c r="AH13" s="203"/>
      <c r="AI13" s="471">
        <f t="shared" si="8"/>
        <v>0</v>
      </c>
      <c r="AJ13" s="5">
        <f>'t1'!AK13</f>
        <v>0</v>
      </c>
    </row>
    <row r="14" spans="1:36" ht="12" customHeight="1">
      <c r="A14" s="148" t="str">
        <f>'t1'!A14</f>
        <v>I CAPPELLANO CAPO + 23 ANNI</v>
      </c>
      <c r="B14" s="218" t="str">
        <f>'t1'!B14</f>
        <v>0D0548</v>
      </c>
      <c r="C14" s="204">
        <f t="shared" si="5"/>
        <v>0</v>
      </c>
      <c r="D14" s="826">
        <f t="shared" si="6"/>
        <v>0</v>
      </c>
      <c r="E14" s="826">
        <f t="shared" si="0"/>
        <v>0</v>
      </c>
      <c r="F14" s="826">
        <f t="shared" si="1"/>
        <v>0</v>
      </c>
      <c r="G14" s="826">
        <f t="shared" si="1"/>
        <v>0</v>
      </c>
      <c r="H14" s="826">
        <f t="shared" si="2"/>
        <v>0</v>
      </c>
      <c r="I14" s="826">
        <f t="shared" si="3"/>
        <v>0</v>
      </c>
      <c r="J14" s="827">
        <f t="shared" si="4"/>
        <v>0</v>
      </c>
      <c r="K14" s="471">
        <f t="shared" si="7"/>
        <v>0</v>
      </c>
      <c r="L14" s="5">
        <f>'t1'!M14</f>
        <v>0</v>
      </c>
      <c r="AA14" s="204"/>
      <c r="AB14" s="202"/>
      <c r="AC14" s="202"/>
      <c r="AD14" s="202"/>
      <c r="AE14" s="202"/>
      <c r="AF14" s="202"/>
      <c r="AG14" s="202"/>
      <c r="AH14" s="203"/>
      <c r="AI14" s="471">
        <f t="shared" si="8"/>
        <v>0</v>
      </c>
      <c r="AJ14" s="5">
        <f>'t1'!AK14</f>
        <v>0</v>
      </c>
    </row>
    <row r="15" spans="1:36" ht="12" customHeight="1">
      <c r="A15" s="148" t="str">
        <f>'t1'!A15</f>
        <v>I CAPPELLANO CAPO + 13 ANNI</v>
      </c>
      <c r="B15" s="218" t="str">
        <f>'t1'!B15</f>
        <v>0D0549</v>
      </c>
      <c r="C15" s="204">
        <f t="shared" si="5"/>
        <v>0</v>
      </c>
      <c r="D15" s="826">
        <f t="shared" si="6"/>
        <v>0</v>
      </c>
      <c r="E15" s="826">
        <f t="shared" si="0"/>
        <v>0</v>
      </c>
      <c r="F15" s="826">
        <f t="shared" si="1"/>
        <v>0</v>
      </c>
      <c r="G15" s="826">
        <f t="shared" si="1"/>
        <v>0</v>
      </c>
      <c r="H15" s="826">
        <f t="shared" si="2"/>
        <v>0</v>
      </c>
      <c r="I15" s="826">
        <f t="shared" si="3"/>
        <v>0</v>
      </c>
      <c r="J15" s="827">
        <f t="shared" si="4"/>
        <v>0</v>
      </c>
      <c r="K15" s="471">
        <f t="shared" si="7"/>
        <v>0</v>
      </c>
      <c r="L15" s="5">
        <f>'t1'!M15</f>
        <v>0</v>
      </c>
      <c r="AA15" s="204"/>
      <c r="AB15" s="202"/>
      <c r="AC15" s="202"/>
      <c r="AD15" s="202"/>
      <c r="AE15" s="202"/>
      <c r="AF15" s="202"/>
      <c r="AG15" s="202"/>
      <c r="AH15" s="203"/>
      <c r="AI15" s="471">
        <f t="shared" si="8"/>
        <v>0</v>
      </c>
      <c r="AJ15" s="5">
        <f>'t1'!AK15</f>
        <v>0</v>
      </c>
    </row>
    <row r="16" spans="1:36" ht="12" customHeight="1">
      <c r="A16" s="148" t="str">
        <f>'t1'!A16</f>
        <v>II CAPPELLANO CAPO</v>
      </c>
      <c r="B16" s="218" t="str">
        <f>'t1'!B16</f>
        <v>019355</v>
      </c>
      <c r="C16" s="204">
        <f t="shared" si="5"/>
        <v>0</v>
      </c>
      <c r="D16" s="826">
        <f t="shared" si="6"/>
        <v>0</v>
      </c>
      <c r="E16" s="826">
        <f t="shared" si="0"/>
        <v>0</v>
      </c>
      <c r="F16" s="826">
        <f t="shared" si="1"/>
        <v>0</v>
      </c>
      <c r="G16" s="826">
        <f t="shared" si="1"/>
        <v>0</v>
      </c>
      <c r="H16" s="826">
        <f t="shared" si="2"/>
        <v>0</v>
      </c>
      <c r="I16" s="826">
        <f t="shared" si="3"/>
        <v>0</v>
      </c>
      <c r="J16" s="827">
        <f t="shared" si="4"/>
        <v>0</v>
      </c>
      <c r="K16" s="471">
        <f t="shared" si="7"/>
        <v>0</v>
      </c>
      <c r="L16" s="5">
        <f>'t1'!M16</f>
        <v>0</v>
      </c>
      <c r="AA16" s="204"/>
      <c r="AB16" s="202"/>
      <c r="AC16" s="202"/>
      <c r="AD16" s="202"/>
      <c r="AE16" s="202"/>
      <c r="AF16" s="202"/>
      <c r="AG16" s="202"/>
      <c r="AH16" s="203"/>
      <c r="AI16" s="471">
        <f t="shared" si="8"/>
        <v>0</v>
      </c>
      <c r="AJ16" s="5">
        <f>'t1'!AK16</f>
        <v>0</v>
      </c>
    </row>
    <row r="17" spans="1:36" ht="12" customHeight="1">
      <c r="A17" s="148" t="str">
        <f>'t1'!A17</f>
        <v>I  CAPPELLANO  CAPO  CON 3 ANNI NEL GRADO (MAGG.)</v>
      </c>
      <c r="B17" s="218" t="str">
        <f>'t1'!B17</f>
        <v>019970</v>
      </c>
      <c r="C17" s="204">
        <f t="shared" si="5"/>
        <v>0</v>
      </c>
      <c r="D17" s="826">
        <f t="shared" si="6"/>
        <v>0</v>
      </c>
      <c r="E17" s="826">
        <f t="shared" si="0"/>
        <v>0</v>
      </c>
      <c r="F17" s="826">
        <f t="shared" si="1"/>
        <v>0</v>
      </c>
      <c r="G17" s="826">
        <f t="shared" si="1"/>
        <v>0</v>
      </c>
      <c r="H17" s="826">
        <f t="shared" si="2"/>
        <v>0</v>
      </c>
      <c r="I17" s="826">
        <f t="shared" si="3"/>
        <v>0</v>
      </c>
      <c r="J17" s="827">
        <f t="shared" si="4"/>
        <v>0</v>
      </c>
      <c r="K17" s="471">
        <f t="shared" si="7"/>
        <v>0</v>
      </c>
      <c r="L17" s="5">
        <f>'t1'!M17</f>
        <v>0</v>
      </c>
      <c r="AA17" s="204"/>
      <c r="AB17" s="202"/>
      <c r="AC17" s="202"/>
      <c r="AD17" s="202"/>
      <c r="AE17" s="202"/>
      <c r="AF17" s="202"/>
      <c r="AG17" s="202"/>
      <c r="AH17" s="203"/>
      <c r="AI17" s="471">
        <f t="shared" si="8"/>
        <v>0</v>
      </c>
      <c r="AJ17" s="5">
        <f>'t1'!AK17</f>
        <v>0</v>
      </c>
    </row>
    <row r="18" spans="1:36" ht="12" customHeight="1">
      <c r="A18" s="148" t="str">
        <f>'t1'!A18</f>
        <v>I CAPPELLANO CAPO</v>
      </c>
      <c r="B18" s="218" t="str">
        <f>'t1'!B18</f>
        <v>019287</v>
      </c>
      <c r="C18" s="204">
        <f t="shared" si="5"/>
        <v>0</v>
      </c>
      <c r="D18" s="826">
        <f t="shared" si="6"/>
        <v>0</v>
      </c>
      <c r="E18" s="826">
        <f t="shared" si="0"/>
        <v>0</v>
      </c>
      <c r="F18" s="826">
        <f t="shared" si="1"/>
        <v>0</v>
      </c>
      <c r="G18" s="826">
        <f t="shared" si="1"/>
        <v>0</v>
      </c>
      <c r="H18" s="826">
        <f t="shared" si="2"/>
        <v>0</v>
      </c>
      <c r="I18" s="826">
        <f t="shared" si="3"/>
        <v>0</v>
      </c>
      <c r="J18" s="827">
        <f t="shared" si="4"/>
        <v>0</v>
      </c>
      <c r="K18" s="471">
        <f t="shared" si="7"/>
        <v>0</v>
      </c>
      <c r="L18" s="5">
        <f>'t1'!M18</f>
        <v>0</v>
      </c>
      <c r="AA18" s="204"/>
      <c r="AB18" s="202"/>
      <c r="AC18" s="202"/>
      <c r="AD18" s="202"/>
      <c r="AE18" s="202"/>
      <c r="AF18" s="202"/>
      <c r="AG18" s="202"/>
      <c r="AH18" s="203"/>
      <c r="AI18" s="471">
        <f t="shared" si="8"/>
        <v>0</v>
      </c>
      <c r="AJ18" s="5">
        <f>'t1'!AK18</f>
        <v>0</v>
      </c>
    </row>
    <row r="19" spans="1:36" ht="12" customHeight="1">
      <c r="A19" s="148" t="str">
        <f>'t1'!A19</f>
        <v>CAPPELLANO  CAPO + 10  (CAP.)</v>
      </c>
      <c r="B19" s="218" t="str">
        <f>'t1'!B19</f>
        <v>018971</v>
      </c>
      <c r="C19" s="204">
        <f t="shared" si="5"/>
        <v>0</v>
      </c>
      <c r="D19" s="826">
        <f t="shared" si="6"/>
        <v>0</v>
      </c>
      <c r="E19" s="826">
        <f t="shared" si="0"/>
        <v>0</v>
      </c>
      <c r="F19" s="826">
        <f t="shared" si="1"/>
        <v>0</v>
      </c>
      <c r="G19" s="826">
        <f t="shared" si="1"/>
        <v>0</v>
      </c>
      <c r="H19" s="826">
        <f t="shared" si="2"/>
        <v>0</v>
      </c>
      <c r="I19" s="826">
        <f t="shared" si="3"/>
        <v>0</v>
      </c>
      <c r="J19" s="827">
        <f t="shared" si="4"/>
        <v>0</v>
      </c>
      <c r="K19" s="471">
        <f t="shared" si="7"/>
        <v>0</v>
      </c>
      <c r="L19" s="5">
        <f>'t1'!M19</f>
        <v>0</v>
      </c>
      <c r="AA19" s="204"/>
      <c r="AB19" s="202"/>
      <c r="AC19" s="202"/>
      <c r="AD19" s="202"/>
      <c r="AE19" s="202"/>
      <c r="AF19" s="202"/>
      <c r="AG19" s="202"/>
      <c r="AH19" s="203"/>
      <c r="AI19" s="471">
        <f t="shared" si="8"/>
        <v>0</v>
      </c>
      <c r="AJ19" s="5">
        <f>'t1'!AK19</f>
        <v>0</v>
      </c>
    </row>
    <row r="20" spans="1:36" ht="12" customHeight="1">
      <c r="A20" s="148" t="str">
        <f>'t1'!A20</f>
        <v>CAPPELLANO CAPO</v>
      </c>
      <c r="B20" s="218" t="str">
        <f>'t1'!B20</f>
        <v>018284</v>
      </c>
      <c r="C20" s="204">
        <f t="shared" si="5"/>
        <v>0</v>
      </c>
      <c r="D20" s="826">
        <f t="shared" si="6"/>
        <v>0</v>
      </c>
      <c r="E20" s="826">
        <f t="shared" si="0"/>
        <v>0</v>
      </c>
      <c r="F20" s="826">
        <f t="shared" si="1"/>
        <v>0</v>
      </c>
      <c r="G20" s="826">
        <f t="shared" si="1"/>
        <v>0</v>
      </c>
      <c r="H20" s="826">
        <f t="shared" si="2"/>
        <v>0</v>
      </c>
      <c r="I20" s="826">
        <f t="shared" si="3"/>
        <v>0</v>
      </c>
      <c r="J20" s="827">
        <f t="shared" si="4"/>
        <v>0</v>
      </c>
      <c r="K20" s="471">
        <f t="shared" si="7"/>
        <v>0</v>
      </c>
      <c r="L20" s="5">
        <f>'t1'!M20</f>
        <v>0</v>
      </c>
      <c r="AA20" s="204"/>
      <c r="AB20" s="202"/>
      <c r="AC20" s="202"/>
      <c r="AD20" s="202"/>
      <c r="AE20" s="202"/>
      <c r="AF20" s="202"/>
      <c r="AG20" s="202"/>
      <c r="AH20" s="203"/>
      <c r="AI20" s="471">
        <f t="shared" si="8"/>
        <v>0</v>
      </c>
      <c r="AJ20" s="5">
        <f>'t1'!AK20</f>
        <v>0</v>
      </c>
    </row>
    <row r="21" spans="1:36" ht="12" customHeight="1" thickBot="1">
      <c r="A21" s="148" t="str">
        <f>'t1'!A21</f>
        <v>CAPPELLANO ADDETTO</v>
      </c>
      <c r="B21" s="218" t="str">
        <f>'t1'!B21</f>
        <v>018281</v>
      </c>
      <c r="C21" s="204">
        <f t="shared" si="5"/>
        <v>0</v>
      </c>
      <c r="D21" s="826">
        <f t="shared" si="6"/>
        <v>0</v>
      </c>
      <c r="E21" s="826">
        <f t="shared" si="0"/>
        <v>0</v>
      </c>
      <c r="F21" s="826">
        <f t="shared" si="1"/>
        <v>0</v>
      </c>
      <c r="G21" s="826">
        <f t="shared" si="1"/>
        <v>0</v>
      </c>
      <c r="H21" s="826">
        <f t="shared" si="2"/>
        <v>0</v>
      </c>
      <c r="I21" s="826">
        <f t="shared" si="3"/>
        <v>0</v>
      </c>
      <c r="J21" s="827">
        <f t="shared" si="4"/>
        <v>0</v>
      </c>
      <c r="K21" s="471">
        <f t="shared" si="7"/>
        <v>0</v>
      </c>
      <c r="L21" s="5">
        <f>'t1'!M21</f>
        <v>0</v>
      </c>
      <c r="AA21" s="204"/>
      <c r="AB21" s="202"/>
      <c r="AC21" s="202"/>
      <c r="AD21" s="202"/>
      <c r="AE21" s="202"/>
      <c r="AF21" s="202"/>
      <c r="AG21" s="202"/>
      <c r="AH21" s="203"/>
      <c r="AI21" s="471">
        <f t="shared" si="8"/>
        <v>0</v>
      </c>
      <c r="AJ21" s="5">
        <f>'t1'!AK21</f>
        <v>0</v>
      </c>
    </row>
    <row r="22" spans="1:35" ht="12" customHeight="1" thickBot="1" thickTop="1">
      <c r="A22" s="115" t="s">
        <v>59</v>
      </c>
      <c r="B22" s="116"/>
      <c r="C22" s="499">
        <f aca="true" t="shared" si="9" ref="C22:J22">SUM(C6:C21)</f>
        <v>0</v>
      </c>
      <c r="D22" s="469">
        <f t="shared" si="9"/>
        <v>0</v>
      </c>
      <c r="E22" s="469">
        <f t="shared" si="9"/>
        <v>0</v>
      </c>
      <c r="F22" s="469">
        <f t="shared" si="9"/>
        <v>0</v>
      </c>
      <c r="G22" s="469">
        <f t="shared" si="9"/>
        <v>0</v>
      </c>
      <c r="H22" s="469">
        <f t="shared" si="9"/>
        <v>0</v>
      </c>
      <c r="I22" s="469">
        <f t="shared" si="9"/>
        <v>0</v>
      </c>
      <c r="J22" s="469">
        <f t="shared" si="9"/>
        <v>0</v>
      </c>
      <c r="K22" s="470">
        <f>(D22+E22+F22+G22+H22+I22)-J22</f>
        <v>0</v>
      </c>
      <c r="AA22" s="499">
        <f aca="true" t="shared" si="10" ref="AA22:AH22">SUM(AA6:AA21)</f>
        <v>0</v>
      </c>
      <c r="AB22" s="469">
        <f t="shared" si="10"/>
        <v>0</v>
      </c>
      <c r="AC22" s="469">
        <f t="shared" si="10"/>
        <v>0</v>
      </c>
      <c r="AD22" s="469">
        <f t="shared" si="10"/>
        <v>0</v>
      </c>
      <c r="AE22" s="469">
        <f t="shared" si="10"/>
        <v>0</v>
      </c>
      <c r="AF22" s="469">
        <f t="shared" si="10"/>
        <v>0</v>
      </c>
      <c r="AG22" s="469">
        <f t="shared" si="10"/>
        <v>0</v>
      </c>
      <c r="AH22" s="469">
        <f t="shared" si="10"/>
        <v>0</v>
      </c>
      <c r="AI22" s="470">
        <f>(AB22+AC22+AD22+AE22+AF22+AG22)-AH22</f>
        <v>0</v>
      </c>
    </row>
    <row r="23" spans="1:35" s="41" customFormat="1" ht="9.75">
      <c r="A23" s="21"/>
      <c r="B23" s="7"/>
      <c r="C23" s="5"/>
      <c r="D23" s="5"/>
      <c r="E23" s="5"/>
      <c r="F23" s="5"/>
      <c r="G23" s="5"/>
      <c r="H23" s="5"/>
      <c r="I23" s="5"/>
      <c r="J23" s="5"/>
      <c r="K23" s="5"/>
      <c r="AA23" s="5"/>
      <c r="AB23" s="5"/>
      <c r="AC23" s="5"/>
      <c r="AD23" s="5"/>
      <c r="AE23" s="5"/>
      <c r="AF23" s="5"/>
      <c r="AG23" s="5"/>
      <c r="AH23" s="5"/>
      <c r="AI23" s="5"/>
    </row>
    <row r="24" ht="9.75">
      <c r="A24" s="5" t="s">
        <v>162</v>
      </c>
    </row>
    <row r="25" ht="9.75">
      <c r="A25" s="5" t="s">
        <v>163</v>
      </c>
    </row>
  </sheetData>
  <sheetProtection password="EA98" sheet="1" formatColumns="0" selectLockedCells="1"/>
  <mergeCells count="3">
    <mergeCell ref="I2:K2"/>
    <mergeCell ref="AG2:AI2"/>
    <mergeCell ref="A1:AI1"/>
  </mergeCells>
  <conditionalFormatting sqref="AA6:AI21 A6:K21">
    <cfRule type="expression" priority="2" dxfId="5" stopIfTrue="1">
      <formula>$L6&gt;0</formula>
    </cfRule>
  </conditionalFormatting>
  <dataValidations count="2">
    <dataValidation type="decimal" allowBlank="1" showInputMessage="1" showErrorMessage="1" sqref="AA6:AA21 C6:C21">
      <formula1>0</formula1>
      <formula2>99999999</formula2>
    </dataValidation>
    <dataValidation type="whole" allowBlank="1" showInputMessage="1" showErrorMessage="1" errorTitle="ERRORE NEL DATO IMMESSO" error="INSERIRE SOLO NUMERI INTERI" sqref="AB6:AH21">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Y2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8.66015625" style="7" customWidth="1"/>
    <col min="3" max="24" width="11.5" style="5" hidden="1" customWidth="1"/>
    <col min="25" max="26" width="9.33203125" style="5" hidden="1" customWidth="1"/>
    <col min="27" max="48" width="11.5" style="5" customWidth="1"/>
    <col min="49" max="49" width="0" style="5" hidden="1" customWidth="1"/>
    <col min="50" max="16384" width="9.33203125" style="5" customWidth="1"/>
  </cols>
  <sheetData>
    <row r="1" spans="1:48" ht="36"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c r="AO1" s="954"/>
      <c r="AP1" s="954"/>
      <c r="AQ1" s="954"/>
      <c r="AR1" s="954"/>
      <c r="AS1" s="954"/>
      <c r="AT1" s="954"/>
      <c r="AU1" s="954"/>
      <c r="AV1" s="954"/>
    </row>
    <row r="2" spans="1:48" ht="27" customHeight="1" thickBot="1">
      <c r="A2" s="6"/>
      <c r="J2" s="103"/>
      <c r="K2" s="103"/>
      <c r="L2" s="103"/>
      <c r="M2" s="103"/>
      <c r="N2" s="103"/>
      <c r="O2" s="103"/>
      <c r="P2" s="103"/>
      <c r="Q2" s="103"/>
      <c r="R2" s="103"/>
      <c r="S2" s="103"/>
      <c r="T2" s="103"/>
      <c r="U2" s="103"/>
      <c r="V2" s="103"/>
      <c r="W2" s="103"/>
      <c r="X2" s="477"/>
      <c r="AH2" s="103"/>
      <c r="AI2" s="103"/>
      <c r="AJ2" s="103"/>
      <c r="AK2" s="103"/>
      <c r="AL2" s="103"/>
      <c r="AM2" s="103"/>
      <c r="AN2" s="103"/>
      <c r="AO2" s="103"/>
      <c r="AP2" s="103"/>
      <c r="AQ2" s="103"/>
      <c r="AR2" s="103"/>
      <c r="AS2" s="103"/>
      <c r="AT2" s="103"/>
      <c r="AU2" s="103"/>
      <c r="AV2" s="477"/>
    </row>
    <row r="3" spans="1:48" ht="13.5" thickBot="1">
      <c r="A3" s="10"/>
      <c r="B3" s="11"/>
      <c r="C3" s="307" t="s">
        <v>231</v>
      </c>
      <c r="D3" s="307"/>
      <c r="E3" s="307"/>
      <c r="F3" s="14"/>
      <c r="G3" s="14"/>
      <c r="H3" s="97"/>
      <c r="I3" s="97"/>
      <c r="J3" s="97"/>
      <c r="K3" s="97"/>
      <c r="L3" s="97"/>
      <c r="M3" s="97"/>
      <c r="N3" s="97"/>
      <c r="O3" s="97"/>
      <c r="P3" s="97"/>
      <c r="Q3" s="97"/>
      <c r="R3" s="97"/>
      <c r="S3" s="97"/>
      <c r="T3" s="97"/>
      <c r="U3" s="97"/>
      <c r="V3" s="97"/>
      <c r="W3" s="97"/>
      <c r="X3" s="101"/>
      <c r="AA3" s="307" t="s">
        <v>231</v>
      </c>
      <c r="AB3" s="307"/>
      <c r="AC3" s="307"/>
      <c r="AD3" s="14"/>
      <c r="AE3" s="14"/>
      <c r="AF3" s="97"/>
      <c r="AG3" s="97"/>
      <c r="AH3" s="97"/>
      <c r="AI3" s="97"/>
      <c r="AJ3" s="97"/>
      <c r="AK3" s="97"/>
      <c r="AL3" s="97"/>
      <c r="AM3" s="97"/>
      <c r="AN3" s="97"/>
      <c r="AO3" s="97"/>
      <c r="AP3" s="97"/>
      <c r="AQ3" s="97"/>
      <c r="AR3" s="97"/>
      <c r="AS3" s="97"/>
      <c r="AT3" s="97"/>
      <c r="AU3" s="97"/>
      <c r="AV3" s="101"/>
    </row>
    <row r="4" spans="1:48" ht="48" customHeight="1" thickTop="1">
      <c r="A4" s="764" t="s">
        <v>123</v>
      </c>
      <c r="B4" s="765" t="s">
        <v>56</v>
      </c>
      <c r="C4" s="845" t="s">
        <v>534</v>
      </c>
      <c r="D4" s="845" t="s">
        <v>393</v>
      </c>
      <c r="E4" s="478" t="s">
        <v>449</v>
      </c>
      <c r="F4" s="478" t="s">
        <v>443</v>
      </c>
      <c r="G4" s="478" t="s">
        <v>444</v>
      </c>
      <c r="H4" s="478" t="s">
        <v>394</v>
      </c>
      <c r="I4" s="845" t="s">
        <v>559</v>
      </c>
      <c r="J4" s="478" t="s">
        <v>395</v>
      </c>
      <c r="K4" s="478" t="s">
        <v>396</v>
      </c>
      <c r="L4" s="479" t="s">
        <v>445</v>
      </c>
      <c r="M4" s="479" t="s">
        <v>401</v>
      </c>
      <c r="N4" s="479" t="s">
        <v>446</v>
      </c>
      <c r="O4" s="479" t="s">
        <v>447</v>
      </c>
      <c r="P4" s="479" t="s">
        <v>402</v>
      </c>
      <c r="Q4" s="479" t="s">
        <v>403</v>
      </c>
      <c r="R4" s="479" t="s">
        <v>448</v>
      </c>
      <c r="S4" s="479" t="s">
        <v>404</v>
      </c>
      <c r="T4" s="479" t="s">
        <v>450</v>
      </c>
      <c r="U4" s="585" t="s">
        <v>274</v>
      </c>
      <c r="V4" s="480" t="s">
        <v>310</v>
      </c>
      <c r="W4" s="586" t="s">
        <v>275</v>
      </c>
      <c r="X4" s="112" t="s">
        <v>134</v>
      </c>
      <c r="AA4" s="845" t="s">
        <v>534</v>
      </c>
      <c r="AB4" s="845" t="s">
        <v>393</v>
      </c>
      <c r="AC4" s="478" t="s">
        <v>449</v>
      </c>
      <c r="AD4" s="478" t="s">
        <v>443</v>
      </c>
      <c r="AE4" s="478" t="s">
        <v>444</v>
      </c>
      <c r="AF4" s="478" t="s">
        <v>394</v>
      </c>
      <c r="AG4" s="845" t="s">
        <v>559</v>
      </c>
      <c r="AH4" s="478" t="s">
        <v>395</v>
      </c>
      <c r="AI4" s="478" t="s">
        <v>396</v>
      </c>
      <c r="AJ4" s="479" t="s">
        <v>445</v>
      </c>
      <c r="AK4" s="479" t="s">
        <v>401</v>
      </c>
      <c r="AL4" s="479" t="s">
        <v>446</v>
      </c>
      <c r="AM4" s="479" t="s">
        <v>447</v>
      </c>
      <c r="AN4" s="479" t="s">
        <v>402</v>
      </c>
      <c r="AO4" s="479" t="s">
        <v>403</v>
      </c>
      <c r="AP4" s="479" t="s">
        <v>448</v>
      </c>
      <c r="AQ4" s="479" t="s">
        <v>404</v>
      </c>
      <c r="AR4" s="479" t="s">
        <v>450</v>
      </c>
      <c r="AS4" s="585" t="s">
        <v>274</v>
      </c>
      <c r="AT4" s="480" t="s">
        <v>310</v>
      </c>
      <c r="AU4" s="586" t="s">
        <v>275</v>
      </c>
      <c r="AV4" s="112" t="s">
        <v>134</v>
      </c>
    </row>
    <row r="5" spans="1:48" ht="14.25" customHeight="1" thickBot="1">
      <c r="A5" s="763" t="s">
        <v>513</v>
      </c>
      <c r="B5" s="113"/>
      <c r="C5" s="481" t="s">
        <v>533</v>
      </c>
      <c r="D5" s="481" t="s">
        <v>397</v>
      </c>
      <c r="E5" s="481" t="s">
        <v>451</v>
      </c>
      <c r="F5" s="481" t="s">
        <v>437</v>
      </c>
      <c r="G5" s="481" t="s">
        <v>438</v>
      </c>
      <c r="H5" s="481" t="s">
        <v>398</v>
      </c>
      <c r="I5" s="481" t="s">
        <v>560</v>
      </c>
      <c r="J5" s="481" t="s">
        <v>399</v>
      </c>
      <c r="K5" s="481" t="s">
        <v>400</v>
      </c>
      <c r="L5" s="482" t="s">
        <v>439</v>
      </c>
      <c r="M5" s="482" t="s">
        <v>405</v>
      </c>
      <c r="N5" s="482" t="s">
        <v>440</v>
      </c>
      <c r="O5" s="482" t="s">
        <v>441</v>
      </c>
      <c r="P5" s="482" t="s">
        <v>406</v>
      </c>
      <c r="Q5" s="482" t="s">
        <v>407</v>
      </c>
      <c r="R5" s="482" t="s">
        <v>442</v>
      </c>
      <c r="S5" s="482" t="s">
        <v>408</v>
      </c>
      <c r="T5" s="482" t="s">
        <v>452</v>
      </c>
      <c r="U5" s="482" t="s">
        <v>254</v>
      </c>
      <c r="V5" s="482" t="s">
        <v>255</v>
      </c>
      <c r="W5" s="482" t="s">
        <v>256</v>
      </c>
      <c r="X5" s="114" t="s">
        <v>92</v>
      </c>
      <c r="AA5" s="481" t="s">
        <v>533</v>
      </c>
      <c r="AB5" s="481" t="s">
        <v>397</v>
      </c>
      <c r="AC5" s="481" t="s">
        <v>451</v>
      </c>
      <c r="AD5" s="481" t="s">
        <v>437</v>
      </c>
      <c r="AE5" s="481" t="s">
        <v>438</v>
      </c>
      <c r="AF5" s="481" t="s">
        <v>398</v>
      </c>
      <c r="AG5" s="481" t="s">
        <v>560</v>
      </c>
      <c r="AH5" s="481" t="s">
        <v>399</v>
      </c>
      <c r="AI5" s="481" t="s">
        <v>400</v>
      </c>
      <c r="AJ5" s="482" t="s">
        <v>439</v>
      </c>
      <c r="AK5" s="482" t="s">
        <v>405</v>
      </c>
      <c r="AL5" s="482" t="s">
        <v>440</v>
      </c>
      <c r="AM5" s="482" t="s">
        <v>441</v>
      </c>
      <c r="AN5" s="482" t="s">
        <v>406</v>
      </c>
      <c r="AO5" s="482" t="s">
        <v>407</v>
      </c>
      <c r="AP5" s="482" t="s">
        <v>442</v>
      </c>
      <c r="AQ5" s="482" t="s">
        <v>408</v>
      </c>
      <c r="AR5" s="482" t="s">
        <v>452</v>
      </c>
      <c r="AS5" s="482" t="s">
        <v>254</v>
      </c>
      <c r="AT5" s="482" t="s">
        <v>255</v>
      </c>
      <c r="AU5" s="482" t="s">
        <v>256</v>
      </c>
      <c r="AV5" s="114" t="s">
        <v>92</v>
      </c>
    </row>
    <row r="6" spans="1:49" ht="12.75" customHeight="1" thickTop="1">
      <c r="A6" s="20" t="str">
        <f>'t1'!A6</f>
        <v>ORDINARIO MILITARE</v>
      </c>
      <c r="B6" s="225" t="str">
        <f>'t1'!B6</f>
        <v>0D0359</v>
      </c>
      <c r="C6" s="828">
        <f>ROUND(AA6,0)</f>
        <v>0</v>
      </c>
      <c r="D6" s="828">
        <f>ROUND(AB6,0)</f>
        <v>0</v>
      </c>
      <c r="E6" s="828">
        <f aca="true" t="shared" si="0" ref="E6:E21">ROUND(AC6,0)</f>
        <v>0</v>
      </c>
      <c r="F6" s="828">
        <f aca="true" t="shared" si="1" ref="F6:F21">ROUND(AD6,0)</f>
        <v>0</v>
      </c>
      <c r="G6" s="828">
        <f aca="true" t="shared" si="2" ref="G6:G21">ROUND(AE6,0)</f>
        <v>0</v>
      </c>
      <c r="H6" s="829">
        <f aca="true" t="shared" si="3" ref="H6:I21">ROUND(AF6,0)</f>
        <v>0</v>
      </c>
      <c r="I6" s="829">
        <f t="shared" si="3"/>
        <v>0</v>
      </c>
      <c r="J6" s="829">
        <f aca="true" t="shared" si="4" ref="J6:J21">ROUND(AH6,0)</f>
        <v>0</v>
      </c>
      <c r="K6" s="829">
        <f aca="true" t="shared" si="5" ref="K6:K21">ROUND(AI6,0)</f>
        <v>0</v>
      </c>
      <c r="L6" s="829">
        <f aca="true" t="shared" si="6" ref="L6:L21">ROUND(AJ6,0)</f>
        <v>0</v>
      </c>
      <c r="M6" s="829">
        <f aca="true" t="shared" si="7" ref="M6:M21">ROUND(AK6,0)</f>
        <v>0</v>
      </c>
      <c r="N6" s="829">
        <f aca="true" t="shared" si="8" ref="N6:N21">ROUND(AL6,0)</f>
        <v>0</v>
      </c>
      <c r="O6" s="829">
        <f aca="true" t="shared" si="9" ref="O6:O21">ROUND(AM6,0)</f>
        <v>0</v>
      </c>
      <c r="P6" s="829">
        <f aca="true" t="shared" si="10" ref="P6:P21">ROUND(AN6,0)</f>
        <v>0</v>
      </c>
      <c r="Q6" s="829">
        <f aca="true" t="shared" si="11" ref="Q6:Q21">ROUND(AO6,0)</f>
        <v>0</v>
      </c>
      <c r="R6" s="829">
        <f aca="true" t="shared" si="12" ref="R6:R21">ROUND(AP6,0)</f>
        <v>0</v>
      </c>
      <c r="S6" s="829">
        <f aca="true" t="shared" si="13" ref="S6:S21">ROUND(AQ6,0)</f>
        <v>0</v>
      </c>
      <c r="T6" s="829">
        <f aca="true" t="shared" si="14" ref="T6:T21">ROUND(AR6,0)</f>
        <v>0</v>
      </c>
      <c r="U6" s="829">
        <f aca="true" t="shared" si="15" ref="U6:U21">ROUND(AS6,0)</f>
        <v>0</v>
      </c>
      <c r="V6" s="829">
        <f aca="true" t="shared" si="16" ref="V6:V21">ROUND(AT6,0)</f>
        <v>0</v>
      </c>
      <c r="W6" s="829">
        <f aca="true" t="shared" si="17" ref="W6:W21">ROUND(AU6,0)</f>
        <v>0</v>
      </c>
      <c r="X6" s="473">
        <f aca="true" t="shared" si="18" ref="X6:X21">SUM(C6:W6)</f>
        <v>0</v>
      </c>
      <c r="Y6" s="5">
        <f>'t1'!M6</f>
        <v>0</v>
      </c>
      <c r="AA6" s="205"/>
      <c r="AB6" s="205"/>
      <c r="AC6" s="205"/>
      <c r="AD6" s="205"/>
      <c r="AE6" s="205"/>
      <c r="AF6" s="206"/>
      <c r="AG6" s="206"/>
      <c r="AH6" s="206"/>
      <c r="AI6" s="206"/>
      <c r="AJ6" s="206"/>
      <c r="AK6" s="206"/>
      <c r="AL6" s="206"/>
      <c r="AM6" s="206"/>
      <c r="AN6" s="206"/>
      <c r="AO6" s="206"/>
      <c r="AP6" s="206"/>
      <c r="AQ6" s="206"/>
      <c r="AR6" s="206"/>
      <c r="AS6" s="206"/>
      <c r="AT6" s="206"/>
      <c r="AU6" s="206"/>
      <c r="AV6" s="473">
        <f aca="true" t="shared" si="19" ref="AV6:AV21">SUM(AA6:AU6)</f>
        <v>0</v>
      </c>
      <c r="AW6" s="5">
        <f>'t1'!AQ6</f>
        <v>0</v>
      </c>
    </row>
    <row r="7" spans="1:49" ht="12.75" customHeight="1">
      <c r="A7" s="148" t="str">
        <f>'t1'!A7</f>
        <v>VICARIO GENERALE</v>
      </c>
      <c r="B7" s="218" t="str">
        <f>'t1'!B7</f>
        <v>0D0292</v>
      </c>
      <c r="C7" s="828">
        <f aca="true" t="shared" si="20" ref="C7:C21">ROUND(AA7,0)</f>
        <v>0</v>
      </c>
      <c r="D7" s="828">
        <f aca="true" t="shared" si="21" ref="D7:D21">ROUND(AB7,0)</f>
        <v>0</v>
      </c>
      <c r="E7" s="828">
        <f t="shared" si="0"/>
        <v>0</v>
      </c>
      <c r="F7" s="828">
        <f t="shared" si="1"/>
        <v>0</v>
      </c>
      <c r="G7" s="828">
        <f t="shared" si="2"/>
        <v>0</v>
      </c>
      <c r="H7" s="829">
        <f t="shared" si="3"/>
        <v>0</v>
      </c>
      <c r="I7" s="829">
        <f t="shared" si="3"/>
        <v>0</v>
      </c>
      <c r="J7" s="829">
        <f t="shared" si="4"/>
        <v>0</v>
      </c>
      <c r="K7" s="829">
        <f t="shared" si="5"/>
        <v>0</v>
      </c>
      <c r="L7" s="829">
        <f t="shared" si="6"/>
        <v>0</v>
      </c>
      <c r="M7" s="829">
        <f t="shared" si="7"/>
        <v>0</v>
      </c>
      <c r="N7" s="829">
        <f t="shared" si="8"/>
        <v>0</v>
      </c>
      <c r="O7" s="829">
        <f t="shared" si="9"/>
        <v>0</v>
      </c>
      <c r="P7" s="829">
        <f t="shared" si="10"/>
        <v>0</v>
      </c>
      <c r="Q7" s="829">
        <f t="shared" si="11"/>
        <v>0</v>
      </c>
      <c r="R7" s="829">
        <f t="shared" si="12"/>
        <v>0</v>
      </c>
      <c r="S7" s="829">
        <f t="shared" si="13"/>
        <v>0</v>
      </c>
      <c r="T7" s="829">
        <f t="shared" si="14"/>
        <v>0</v>
      </c>
      <c r="U7" s="829">
        <f t="shared" si="15"/>
        <v>0</v>
      </c>
      <c r="V7" s="829">
        <f t="shared" si="16"/>
        <v>0</v>
      </c>
      <c r="W7" s="829">
        <f t="shared" si="17"/>
        <v>0</v>
      </c>
      <c r="X7" s="473">
        <f t="shared" si="18"/>
        <v>0</v>
      </c>
      <c r="Y7" s="5">
        <f>'t1'!M7</f>
        <v>0</v>
      </c>
      <c r="AA7" s="205"/>
      <c r="AB7" s="205"/>
      <c r="AC7" s="205"/>
      <c r="AD7" s="205"/>
      <c r="AE7" s="205"/>
      <c r="AF7" s="206"/>
      <c r="AG7" s="206"/>
      <c r="AH7" s="206"/>
      <c r="AI7" s="206"/>
      <c r="AJ7" s="206"/>
      <c r="AK7" s="206"/>
      <c r="AL7" s="206"/>
      <c r="AM7" s="206"/>
      <c r="AN7" s="206"/>
      <c r="AO7" s="206"/>
      <c r="AP7" s="206"/>
      <c r="AQ7" s="206"/>
      <c r="AR7" s="206"/>
      <c r="AS7" s="206"/>
      <c r="AT7" s="206"/>
      <c r="AU7" s="206"/>
      <c r="AV7" s="473">
        <f t="shared" si="19"/>
        <v>0</v>
      </c>
      <c r="AW7" s="5">
        <f>'t1'!AQ7</f>
        <v>0</v>
      </c>
    </row>
    <row r="8" spans="1:49" ht="12.75" customHeight="1">
      <c r="A8" s="148" t="str">
        <f>'t1'!A8</f>
        <v>ISPETTORE</v>
      </c>
      <c r="B8" s="218" t="str">
        <f>'t1'!B8</f>
        <v>0D0191</v>
      </c>
      <c r="C8" s="828">
        <f t="shared" si="20"/>
        <v>0</v>
      </c>
      <c r="D8" s="828">
        <f t="shared" si="21"/>
        <v>0</v>
      </c>
      <c r="E8" s="828">
        <f t="shared" si="0"/>
        <v>0</v>
      </c>
      <c r="F8" s="828">
        <f t="shared" si="1"/>
        <v>0</v>
      </c>
      <c r="G8" s="828">
        <f t="shared" si="2"/>
        <v>0</v>
      </c>
      <c r="H8" s="829">
        <f t="shared" si="3"/>
        <v>0</v>
      </c>
      <c r="I8" s="829">
        <f t="shared" si="3"/>
        <v>0</v>
      </c>
      <c r="J8" s="829">
        <f t="shared" si="4"/>
        <v>0</v>
      </c>
      <c r="K8" s="829">
        <f t="shared" si="5"/>
        <v>0</v>
      </c>
      <c r="L8" s="829">
        <f t="shared" si="6"/>
        <v>0</v>
      </c>
      <c r="M8" s="829">
        <f t="shared" si="7"/>
        <v>0</v>
      </c>
      <c r="N8" s="829">
        <f t="shared" si="8"/>
        <v>0</v>
      </c>
      <c r="O8" s="829">
        <f t="shared" si="9"/>
        <v>0</v>
      </c>
      <c r="P8" s="829">
        <f t="shared" si="10"/>
        <v>0</v>
      </c>
      <c r="Q8" s="829">
        <f t="shared" si="11"/>
        <v>0</v>
      </c>
      <c r="R8" s="829">
        <f t="shared" si="12"/>
        <v>0</v>
      </c>
      <c r="S8" s="829">
        <f t="shared" si="13"/>
        <v>0</v>
      </c>
      <c r="T8" s="829">
        <f t="shared" si="14"/>
        <v>0</v>
      </c>
      <c r="U8" s="829">
        <f t="shared" si="15"/>
        <v>0</v>
      </c>
      <c r="V8" s="829">
        <f t="shared" si="16"/>
        <v>0</v>
      </c>
      <c r="W8" s="829">
        <f t="shared" si="17"/>
        <v>0</v>
      </c>
      <c r="X8" s="473">
        <f t="shared" si="18"/>
        <v>0</v>
      </c>
      <c r="Y8" s="5">
        <f>'t1'!M8</f>
        <v>0</v>
      </c>
      <c r="AA8" s="205"/>
      <c r="AB8" s="205"/>
      <c r="AC8" s="205"/>
      <c r="AD8" s="205"/>
      <c r="AE8" s="205"/>
      <c r="AF8" s="206"/>
      <c r="AG8" s="206"/>
      <c r="AH8" s="206"/>
      <c r="AI8" s="206"/>
      <c r="AJ8" s="206"/>
      <c r="AK8" s="206"/>
      <c r="AL8" s="206"/>
      <c r="AM8" s="206"/>
      <c r="AN8" s="206"/>
      <c r="AO8" s="206"/>
      <c r="AP8" s="206"/>
      <c r="AQ8" s="206"/>
      <c r="AR8" s="206"/>
      <c r="AS8" s="206"/>
      <c r="AT8" s="206"/>
      <c r="AU8" s="206"/>
      <c r="AV8" s="473">
        <f t="shared" si="19"/>
        <v>0</v>
      </c>
      <c r="AW8" s="5">
        <f>'t1'!AQ8</f>
        <v>0</v>
      </c>
    </row>
    <row r="9" spans="1:49" ht="12.75" customHeight="1">
      <c r="A9" s="148" t="str">
        <f>'t1'!A9</f>
        <v>III CAPPELLANO CAPO + 23 ANNI</v>
      </c>
      <c r="B9" s="218" t="str">
        <f>'t1'!B9</f>
        <v>0D0545</v>
      </c>
      <c r="C9" s="828">
        <f t="shared" si="20"/>
        <v>0</v>
      </c>
      <c r="D9" s="828">
        <f t="shared" si="21"/>
        <v>0</v>
      </c>
      <c r="E9" s="828">
        <f t="shared" si="0"/>
        <v>0</v>
      </c>
      <c r="F9" s="828">
        <f t="shared" si="1"/>
        <v>0</v>
      </c>
      <c r="G9" s="828">
        <f t="shared" si="2"/>
        <v>0</v>
      </c>
      <c r="H9" s="829">
        <f t="shared" si="3"/>
        <v>0</v>
      </c>
      <c r="I9" s="829">
        <f t="shared" si="3"/>
        <v>0</v>
      </c>
      <c r="J9" s="829">
        <f t="shared" si="4"/>
        <v>0</v>
      </c>
      <c r="K9" s="829">
        <f t="shared" si="5"/>
        <v>0</v>
      </c>
      <c r="L9" s="829">
        <f t="shared" si="6"/>
        <v>0</v>
      </c>
      <c r="M9" s="829">
        <f t="shared" si="7"/>
        <v>0</v>
      </c>
      <c r="N9" s="829">
        <f t="shared" si="8"/>
        <v>0</v>
      </c>
      <c r="O9" s="829">
        <f t="shared" si="9"/>
        <v>0</v>
      </c>
      <c r="P9" s="829">
        <f t="shared" si="10"/>
        <v>0</v>
      </c>
      <c r="Q9" s="829">
        <f t="shared" si="11"/>
        <v>0</v>
      </c>
      <c r="R9" s="829">
        <f t="shared" si="12"/>
        <v>0</v>
      </c>
      <c r="S9" s="829">
        <f t="shared" si="13"/>
        <v>0</v>
      </c>
      <c r="T9" s="829">
        <f t="shared" si="14"/>
        <v>0</v>
      </c>
      <c r="U9" s="829">
        <f t="shared" si="15"/>
        <v>0</v>
      </c>
      <c r="V9" s="829">
        <f t="shared" si="16"/>
        <v>0</v>
      </c>
      <c r="W9" s="829">
        <f t="shared" si="17"/>
        <v>0</v>
      </c>
      <c r="X9" s="473">
        <f t="shared" si="18"/>
        <v>0</v>
      </c>
      <c r="Y9" s="5">
        <f>'t1'!M9</f>
        <v>0</v>
      </c>
      <c r="AA9" s="205"/>
      <c r="AB9" s="205"/>
      <c r="AC9" s="205"/>
      <c r="AD9" s="205"/>
      <c r="AE9" s="205"/>
      <c r="AF9" s="206"/>
      <c r="AG9" s="206"/>
      <c r="AH9" s="206"/>
      <c r="AI9" s="206"/>
      <c r="AJ9" s="206"/>
      <c r="AK9" s="206"/>
      <c r="AL9" s="206"/>
      <c r="AM9" s="206"/>
      <c r="AN9" s="206"/>
      <c r="AO9" s="206"/>
      <c r="AP9" s="206"/>
      <c r="AQ9" s="206"/>
      <c r="AR9" s="206"/>
      <c r="AS9" s="206"/>
      <c r="AT9" s="206"/>
      <c r="AU9" s="206"/>
      <c r="AV9" s="473">
        <f t="shared" si="19"/>
        <v>0</v>
      </c>
      <c r="AW9" s="5">
        <f>'t1'!AQ9</f>
        <v>0</v>
      </c>
    </row>
    <row r="10" spans="1:49" ht="12.75" customHeight="1">
      <c r="A10" s="148" t="str">
        <f>'t1'!A10</f>
        <v>III CAPPELLANO CAPO</v>
      </c>
      <c r="B10" s="218" t="str">
        <f>'t1'!B10</f>
        <v>0D0357</v>
      </c>
      <c r="C10" s="828">
        <f t="shared" si="20"/>
        <v>0</v>
      </c>
      <c r="D10" s="828">
        <f t="shared" si="21"/>
        <v>0</v>
      </c>
      <c r="E10" s="828">
        <f t="shared" si="0"/>
        <v>0</v>
      </c>
      <c r="F10" s="828">
        <f t="shared" si="1"/>
        <v>0</v>
      </c>
      <c r="G10" s="828">
        <f t="shared" si="2"/>
        <v>0</v>
      </c>
      <c r="H10" s="829">
        <f t="shared" si="3"/>
        <v>0</v>
      </c>
      <c r="I10" s="829">
        <f t="shared" si="3"/>
        <v>0</v>
      </c>
      <c r="J10" s="829">
        <f t="shared" si="4"/>
        <v>0</v>
      </c>
      <c r="K10" s="829">
        <f t="shared" si="5"/>
        <v>0</v>
      </c>
      <c r="L10" s="829">
        <f t="shared" si="6"/>
        <v>0</v>
      </c>
      <c r="M10" s="829">
        <f t="shared" si="7"/>
        <v>0</v>
      </c>
      <c r="N10" s="829">
        <f t="shared" si="8"/>
        <v>0</v>
      </c>
      <c r="O10" s="829">
        <f t="shared" si="9"/>
        <v>0</v>
      </c>
      <c r="P10" s="829">
        <f t="shared" si="10"/>
        <v>0</v>
      </c>
      <c r="Q10" s="829">
        <f t="shared" si="11"/>
        <v>0</v>
      </c>
      <c r="R10" s="829">
        <f t="shared" si="12"/>
        <v>0</v>
      </c>
      <c r="S10" s="829">
        <f t="shared" si="13"/>
        <v>0</v>
      </c>
      <c r="T10" s="829">
        <f t="shared" si="14"/>
        <v>0</v>
      </c>
      <c r="U10" s="829">
        <f t="shared" si="15"/>
        <v>0</v>
      </c>
      <c r="V10" s="829">
        <f t="shared" si="16"/>
        <v>0</v>
      </c>
      <c r="W10" s="829">
        <f t="shared" si="17"/>
        <v>0</v>
      </c>
      <c r="X10" s="473">
        <f t="shared" si="18"/>
        <v>0</v>
      </c>
      <c r="Y10" s="5">
        <f>'t1'!M10</f>
        <v>0</v>
      </c>
      <c r="AA10" s="205"/>
      <c r="AB10" s="205"/>
      <c r="AC10" s="205"/>
      <c r="AD10" s="205"/>
      <c r="AE10" s="205"/>
      <c r="AF10" s="206"/>
      <c r="AG10" s="206"/>
      <c r="AH10" s="206"/>
      <c r="AI10" s="206"/>
      <c r="AJ10" s="206"/>
      <c r="AK10" s="206"/>
      <c r="AL10" s="206"/>
      <c r="AM10" s="206"/>
      <c r="AN10" s="206"/>
      <c r="AO10" s="206"/>
      <c r="AP10" s="206"/>
      <c r="AQ10" s="206"/>
      <c r="AR10" s="206"/>
      <c r="AS10" s="206"/>
      <c r="AT10" s="206"/>
      <c r="AU10" s="206"/>
      <c r="AV10" s="473">
        <f t="shared" si="19"/>
        <v>0</v>
      </c>
      <c r="AW10" s="5">
        <f>'t1'!AQ10</f>
        <v>0</v>
      </c>
    </row>
    <row r="11" spans="1:49" ht="12.75" customHeight="1">
      <c r="A11" s="148" t="str">
        <f>'t1'!A11</f>
        <v>II CAPPELLANO CAPO + 23 ANNI</v>
      </c>
      <c r="B11" s="218" t="str">
        <f>'t1'!B11</f>
        <v>0D0546</v>
      </c>
      <c r="C11" s="828">
        <f t="shared" si="20"/>
        <v>0</v>
      </c>
      <c r="D11" s="828">
        <f t="shared" si="21"/>
        <v>0</v>
      </c>
      <c r="E11" s="828">
        <f t="shared" si="0"/>
        <v>0</v>
      </c>
      <c r="F11" s="828">
        <f t="shared" si="1"/>
        <v>0</v>
      </c>
      <c r="G11" s="828">
        <f t="shared" si="2"/>
        <v>0</v>
      </c>
      <c r="H11" s="829">
        <f t="shared" si="3"/>
        <v>0</v>
      </c>
      <c r="I11" s="829">
        <f t="shared" si="3"/>
        <v>0</v>
      </c>
      <c r="J11" s="829">
        <f t="shared" si="4"/>
        <v>0</v>
      </c>
      <c r="K11" s="829">
        <f t="shared" si="5"/>
        <v>0</v>
      </c>
      <c r="L11" s="829">
        <f t="shared" si="6"/>
        <v>0</v>
      </c>
      <c r="M11" s="829">
        <f t="shared" si="7"/>
        <v>0</v>
      </c>
      <c r="N11" s="829">
        <f t="shared" si="8"/>
        <v>0</v>
      </c>
      <c r="O11" s="829">
        <f t="shared" si="9"/>
        <v>0</v>
      </c>
      <c r="P11" s="829">
        <f t="shared" si="10"/>
        <v>0</v>
      </c>
      <c r="Q11" s="829">
        <f t="shared" si="11"/>
        <v>0</v>
      </c>
      <c r="R11" s="829">
        <f t="shared" si="12"/>
        <v>0</v>
      </c>
      <c r="S11" s="829">
        <f t="shared" si="13"/>
        <v>0</v>
      </c>
      <c r="T11" s="829">
        <f t="shared" si="14"/>
        <v>0</v>
      </c>
      <c r="U11" s="829">
        <f t="shared" si="15"/>
        <v>0</v>
      </c>
      <c r="V11" s="829">
        <f t="shared" si="16"/>
        <v>0</v>
      </c>
      <c r="W11" s="829">
        <f t="shared" si="17"/>
        <v>0</v>
      </c>
      <c r="X11" s="473">
        <f t="shared" si="18"/>
        <v>0</v>
      </c>
      <c r="Y11" s="5">
        <f>'t1'!M11</f>
        <v>0</v>
      </c>
      <c r="AA11" s="205"/>
      <c r="AB11" s="205"/>
      <c r="AC11" s="205"/>
      <c r="AD11" s="205"/>
      <c r="AE11" s="205"/>
      <c r="AF11" s="206"/>
      <c r="AG11" s="206"/>
      <c r="AH11" s="206"/>
      <c r="AI11" s="206"/>
      <c r="AJ11" s="206"/>
      <c r="AK11" s="206"/>
      <c r="AL11" s="206"/>
      <c r="AM11" s="206"/>
      <c r="AN11" s="206"/>
      <c r="AO11" s="206"/>
      <c r="AP11" s="206"/>
      <c r="AQ11" s="206"/>
      <c r="AR11" s="206"/>
      <c r="AS11" s="206"/>
      <c r="AT11" s="206"/>
      <c r="AU11" s="206"/>
      <c r="AV11" s="473">
        <f t="shared" si="19"/>
        <v>0</v>
      </c>
      <c r="AW11" s="5">
        <f>'t1'!AQ11</f>
        <v>0</v>
      </c>
    </row>
    <row r="12" spans="1:49" ht="12.75" customHeight="1">
      <c r="A12" s="148" t="str">
        <f>'t1'!A12</f>
        <v>II  CAPPELLANO  CAPO  +  18 (TEN.COL.)</v>
      </c>
      <c r="B12" s="218" t="str">
        <f>'t1'!B12</f>
        <v>0D0969</v>
      </c>
      <c r="C12" s="828">
        <f t="shared" si="20"/>
        <v>0</v>
      </c>
      <c r="D12" s="828">
        <f t="shared" si="21"/>
        <v>0</v>
      </c>
      <c r="E12" s="828">
        <f t="shared" si="0"/>
        <v>0</v>
      </c>
      <c r="F12" s="828">
        <f t="shared" si="1"/>
        <v>0</v>
      </c>
      <c r="G12" s="828">
        <f t="shared" si="2"/>
        <v>0</v>
      </c>
      <c r="H12" s="829">
        <f t="shared" si="3"/>
        <v>0</v>
      </c>
      <c r="I12" s="829">
        <f t="shared" si="3"/>
        <v>0</v>
      </c>
      <c r="J12" s="829">
        <f t="shared" si="4"/>
        <v>0</v>
      </c>
      <c r="K12" s="829">
        <f t="shared" si="5"/>
        <v>0</v>
      </c>
      <c r="L12" s="829">
        <f t="shared" si="6"/>
        <v>0</v>
      </c>
      <c r="M12" s="829">
        <f t="shared" si="7"/>
        <v>0</v>
      </c>
      <c r="N12" s="829">
        <f t="shared" si="8"/>
        <v>0</v>
      </c>
      <c r="O12" s="829">
        <f t="shared" si="9"/>
        <v>0</v>
      </c>
      <c r="P12" s="829">
        <f t="shared" si="10"/>
        <v>0</v>
      </c>
      <c r="Q12" s="829">
        <f t="shared" si="11"/>
        <v>0</v>
      </c>
      <c r="R12" s="829">
        <f t="shared" si="12"/>
        <v>0</v>
      </c>
      <c r="S12" s="829">
        <f t="shared" si="13"/>
        <v>0</v>
      </c>
      <c r="T12" s="829">
        <f t="shared" si="14"/>
        <v>0</v>
      </c>
      <c r="U12" s="829">
        <f t="shared" si="15"/>
        <v>0</v>
      </c>
      <c r="V12" s="829">
        <f t="shared" si="16"/>
        <v>0</v>
      </c>
      <c r="W12" s="829">
        <f t="shared" si="17"/>
        <v>0</v>
      </c>
      <c r="X12" s="473">
        <f t="shared" si="18"/>
        <v>0</v>
      </c>
      <c r="Y12" s="5">
        <f>'t1'!M12</f>
        <v>0</v>
      </c>
      <c r="AA12" s="205"/>
      <c r="AB12" s="205"/>
      <c r="AC12" s="205"/>
      <c r="AD12" s="205"/>
      <c r="AE12" s="205"/>
      <c r="AF12" s="206"/>
      <c r="AG12" s="206"/>
      <c r="AH12" s="206"/>
      <c r="AI12" s="206"/>
      <c r="AJ12" s="206"/>
      <c r="AK12" s="206"/>
      <c r="AL12" s="206"/>
      <c r="AM12" s="206"/>
      <c r="AN12" s="206"/>
      <c r="AO12" s="206"/>
      <c r="AP12" s="206"/>
      <c r="AQ12" s="206"/>
      <c r="AR12" s="206"/>
      <c r="AS12" s="206"/>
      <c r="AT12" s="206"/>
      <c r="AU12" s="206"/>
      <c r="AV12" s="473">
        <f t="shared" si="19"/>
        <v>0</v>
      </c>
      <c r="AW12" s="5">
        <f>'t1'!AQ12</f>
        <v>0</v>
      </c>
    </row>
    <row r="13" spans="1:49" ht="12.75" customHeight="1">
      <c r="A13" s="148" t="str">
        <f>'t1'!A13</f>
        <v>II CAPPELLANO CAPO +13 ANNI</v>
      </c>
      <c r="B13" s="218" t="str">
        <f>'t1'!B13</f>
        <v>0D0547</v>
      </c>
      <c r="C13" s="828">
        <f t="shared" si="20"/>
        <v>0</v>
      </c>
      <c r="D13" s="828">
        <f t="shared" si="21"/>
        <v>0</v>
      </c>
      <c r="E13" s="828">
        <f t="shared" si="0"/>
        <v>0</v>
      </c>
      <c r="F13" s="828">
        <f t="shared" si="1"/>
        <v>0</v>
      </c>
      <c r="G13" s="828">
        <f t="shared" si="2"/>
        <v>0</v>
      </c>
      <c r="H13" s="829">
        <f t="shared" si="3"/>
        <v>0</v>
      </c>
      <c r="I13" s="829">
        <f t="shared" si="3"/>
        <v>0</v>
      </c>
      <c r="J13" s="829">
        <f t="shared" si="4"/>
        <v>0</v>
      </c>
      <c r="K13" s="829">
        <f t="shared" si="5"/>
        <v>0</v>
      </c>
      <c r="L13" s="829">
        <f t="shared" si="6"/>
        <v>0</v>
      </c>
      <c r="M13" s="829">
        <f t="shared" si="7"/>
        <v>0</v>
      </c>
      <c r="N13" s="829">
        <f t="shared" si="8"/>
        <v>0</v>
      </c>
      <c r="O13" s="829">
        <f t="shared" si="9"/>
        <v>0</v>
      </c>
      <c r="P13" s="829">
        <f t="shared" si="10"/>
        <v>0</v>
      </c>
      <c r="Q13" s="829">
        <f t="shared" si="11"/>
        <v>0</v>
      </c>
      <c r="R13" s="829">
        <f t="shared" si="12"/>
        <v>0</v>
      </c>
      <c r="S13" s="829">
        <f t="shared" si="13"/>
        <v>0</v>
      </c>
      <c r="T13" s="829">
        <f t="shared" si="14"/>
        <v>0</v>
      </c>
      <c r="U13" s="829">
        <f t="shared" si="15"/>
        <v>0</v>
      </c>
      <c r="V13" s="829">
        <f t="shared" si="16"/>
        <v>0</v>
      </c>
      <c r="W13" s="829">
        <f t="shared" si="17"/>
        <v>0</v>
      </c>
      <c r="X13" s="473">
        <f t="shared" si="18"/>
        <v>0</v>
      </c>
      <c r="Y13" s="5">
        <f>'t1'!M13</f>
        <v>0</v>
      </c>
      <c r="AA13" s="205"/>
      <c r="AB13" s="205"/>
      <c r="AC13" s="205"/>
      <c r="AD13" s="205"/>
      <c r="AE13" s="205"/>
      <c r="AF13" s="206"/>
      <c r="AG13" s="206"/>
      <c r="AH13" s="206"/>
      <c r="AI13" s="206"/>
      <c r="AJ13" s="206"/>
      <c r="AK13" s="206"/>
      <c r="AL13" s="206"/>
      <c r="AM13" s="206"/>
      <c r="AN13" s="206"/>
      <c r="AO13" s="206"/>
      <c r="AP13" s="206"/>
      <c r="AQ13" s="206"/>
      <c r="AR13" s="206"/>
      <c r="AS13" s="206"/>
      <c r="AT13" s="206"/>
      <c r="AU13" s="206"/>
      <c r="AV13" s="473">
        <f t="shared" si="19"/>
        <v>0</v>
      </c>
      <c r="AW13" s="5">
        <f>'t1'!AQ13</f>
        <v>0</v>
      </c>
    </row>
    <row r="14" spans="1:49" ht="12.75" customHeight="1">
      <c r="A14" s="148" t="str">
        <f>'t1'!A14</f>
        <v>I CAPPELLANO CAPO + 23 ANNI</v>
      </c>
      <c r="B14" s="218" t="str">
        <f>'t1'!B14</f>
        <v>0D0548</v>
      </c>
      <c r="C14" s="828">
        <f t="shared" si="20"/>
        <v>0</v>
      </c>
      <c r="D14" s="828">
        <f t="shared" si="21"/>
        <v>0</v>
      </c>
      <c r="E14" s="828">
        <f t="shared" si="0"/>
        <v>0</v>
      </c>
      <c r="F14" s="828">
        <f t="shared" si="1"/>
        <v>0</v>
      </c>
      <c r="G14" s="828">
        <f t="shared" si="2"/>
        <v>0</v>
      </c>
      <c r="H14" s="829">
        <f t="shared" si="3"/>
        <v>0</v>
      </c>
      <c r="I14" s="829">
        <f t="shared" si="3"/>
        <v>0</v>
      </c>
      <c r="J14" s="829">
        <f t="shared" si="4"/>
        <v>0</v>
      </c>
      <c r="K14" s="829">
        <f t="shared" si="5"/>
        <v>0</v>
      </c>
      <c r="L14" s="829">
        <f t="shared" si="6"/>
        <v>0</v>
      </c>
      <c r="M14" s="829">
        <f t="shared" si="7"/>
        <v>0</v>
      </c>
      <c r="N14" s="829">
        <f t="shared" si="8"/>
        <v>0</v>
      </c>
      <c r="O14" s="829">
        <f t="shared" si="9"/>
        <v>0</v>
      </c>
      <c r="P14" s="829">
        <f t="shared" si="10"/>
        <v>0</v>
      </c>
      <c r="Q14" s="829">
        <f t="shared" si="11"/>
        <v>0</v>
      </c>
      <c r="R14" s="829">
        <f t="shared" si="12"/>
        <v>0</v>
      </c>
      <c r="S14" s="829">
        <f t="shared" si="13"/>
        <v>0</v>
      </c>
      <c r="T14" s="829">
        <f t="shared" si="14"/>
        <v>0</v>
      </c>
      <c r="U14" s="829">
        <f t="shared" si="15"/>
        <v>0</v>
      </c>
      <c r="V14" s="829">
        <f t="shared" si="16"/>
        <v>0</v>
      </c>
      <c r="W14" s="829">
        <f t="shared" si="17"/>
        <v>0</v>
      </c>
      <c r="X14" s="473">
        <f t="shared" si="18"/>
        <v>0</v>
      </c>
      <c r="Y14" s="5">
        <f>'t1'!M14</f>
        <v>0</v>
      </c>
      <c r="AA14" s="205"/>
      <c r="AB14" s="205"/>
      <c r="AC14" s="205"/>
      <c r="AD14" s="205"/>
      <c r="AE14" s="205"/>
      <c r="AF14" s="206"/>
      <c r="AG14" s="206"/>
      <c r="AH14" s="206"/>
      <c r="AI14" s="206"/>
      <c r="AJ14" s="206"/>
      <c r="AK14" s="206"/>
      <c r="AL14" s="206"/>
      <c r="AM14" s="206"/>
      <c r="AN14" s="206"/>
      <c r="AO14" s="206"/>
      <c r="AP14" s="206"/>
      <c r="AQ14" s="206"/>
      <c r="AR14" s="206"/>
      <c r="AS14" s="206"/>
      <c r="AT14" s="206"/>
      <c r="AU14" s="206"/>
      <c r="AV14" s="473">
        <f t="shared" si="19"/>
        <v>0</v>
      </c>
      <c r="AW14" s="5">
        <f>'t1'!AQ14</f>
        <v>0</v>
      </c>
    </row>
    <row r="15" spans="1:49" ht="12.75" customHeight="1">
      <c r="A15" s="148" t="str">
        <f>'t1'!A15</f>
        <v>I CAPPELLANO CAPO + 13 ANNI</v>
      </c>
      <c r="B15" s="218" t="str">
        <f>'t1'!B15</f>
        <v>0D0549</v>
      </c>
      <c r="C15" s="828">
        <f t="shared" si="20"/>
        <v>0</v>
      </c>
      <c r="D15" s="828">
        <f t="shared" si="21"/>
        <v>0</v>
      </c>
      <c r="E15" s="828">
        <f t="shared" si="0"/>
        <v>0</v>
      </c>
      <c r="F15" s="828">
        <f t="shared" si="1"/>
        <v>0</v>
      </c>
      <c r="G15" s="828">
        <f t="shared" si="2"/>
        <v>0</v>
      </c>
      <c r="H15" s="829">
        <f t="shared" si="3"/>
        <v>0</v>
      </c>
      <c r="I15" s="829">
        <f t="shared" si="3"/>
        <v>0</v>
      </c>
      <c r="J15" s="829">
        <f t="shared" si="4"/>
        <v>0</v>
      </c>
      <c r="K15" s="829">
        <f t="shared" si="5"/>
        <v>0</v>
      </c>
      <c r="L15" s="829">
        <f t="shared" si="6"/>
        <v>0</v>
      </c>
      <c r="M15" s="829">
        <f t="shared" si="7"/>
        <v>0</v>
      </c>
      <c r="N15" s="829">
        <f t="shared" si="8"/>
        <v>0</v>
      </c>
      <c r="O15" s="829">
        <f t="shared" si="9"/>
        <v>0</v>
      </c>
      <c r="P15" s="829">
        <f t="shared" si="10"/>
        <v>0</v>
      </c>
      <c r="Q15" s="829">
        <f t="shared" si="11"/>
        <v>0</v>
      </c>
      <c r="R15" s="829">
        <f t="shared" si="12"/>
        <v>0</v>
      </c>
      <c r="S15" s="829">
        <f t="shared" si="13"/>
        <v>0</v>
      </c>
      <c r="T15" s="829">
        <f t="shared" si="14"/>
        <v>0</v>
      </c>
      <c r="U15" s="829">
        <f t="shared" si="15"/>
        <v>0</v>
      </c>
      <c r="V15" s="829">
        <f t="shared" si="16"/>
        <v>0</v>
      </c>
      <c r="W15" s="829">
        <f t="shared" si="17"/>
        <v>0</v>
      </c>
      <c r="X15" s="473">
        <f t="shared" si="18"/>
        <v>0</v>
      </c>
      <c r="Y15" s="5">
        <f>'t1'!M15</f>
        <v>0</v>
      </c>
      <c r="AA15" s="205"/>
      <c r="AB15" s="205"/>
      <c r="AC15" s="205"/>
      <c r="AD15" s="205"/>
      <c r="AE15" s="205"/>
      <c r="AF15" s="206"/>
      <c r="AG15" s="206"/>
      <c r="AH15" s="206"/>
      <c r="AI15" s="206"/>
      <c r="AJ15" s="206"/>
      <c r="AK15" s="206"/>
      <c r="AL15" s="206"/>
      <c r="AM15" s="206"/>
      <c r="AN15" s="206"/>
      <c r="AO15" s="206"/>
      <c r="AP15" s="206"/>
      <c r="AQ15" s="206"/>
      <c r="AR15" s="206"/>
      <c r="AS15" s="206"/>
      <c r="AT15" s="206"/>
      <c r="AU15" s="206"/>
      <c r="AV15" s="473">
        <f t="shared" si="19"/>
        <v>0</v>
      </c>
      <c r="AW15" s="5">
        <f>'t1'!AQ15</f>
        <v>0</v>
      </c>
    </row>
    <row r="16" spans="1:49" ht="12.75" customHeight="1">
      <c r="A16" s="148" t="str">
        <f>'t1'!A16</f>
        <v>II CAPPELLANO CAPO</v>
      </c>
      <c r="B16" s="218" t="str">
        <f>'t1'!B16</f>
        <v>019355</v>
      </c>
      <c r="C16" s="828">
        <f t="shared" si="20"/>
        <v>0</v>
      </c>
      <c r="D16" s="828">
        <f t="shared" si="21"/>
        <v>0</v>
      </c>
      <c r="E16" s="828">
        <f t="shared" si="0"/>
        <v>0</v>
      </c>
      <c r="F16" s="828">
        <f t="shared" si="1"/>
        <v>0</v>
      </c>
      <c r="G16" s="828">
        <f t="shared" si="2"/>
        <v>0</v>
      </c>
      <c r="H16" s="828">
        <f t="shared" si="3"/>
        <v>0</v>
      </c>
      <c r="I16" s="829">
        <f t="shared" si="3"/>
        <v>0</v>
      </c>
      <c r="J16" s="829">
        <f t="shared" si="4"/>
        <v>0</v>
      </c>
      <c r="K16" s="829">
        <f t="shared" si="5"/>
        <v>0</v>
      </c>
      <c r="L16" s="829">
        <f t="shared" si="6"/>
        <v>0</v>
      </c>
      <c r="M16" s="829">
        <f t="shared" si="7"/>
        <v>0</v>
      </c>
      <c r="N16" s="829">
        <f t="shared" si="8"/>
        <v>0</v>
      </c>
      <c r="O16" s="829">
        <f t="shared" si="9"/>
        <v>0</v>
      </c>
      <c r="P16" s="829">
        <f t="shared" si="10"/>
        <v>0</v>
      </c>
      <c r="Q16" s="829">
        <f t="shared" si="11"/>
        <v>0</v>
      </c>
      <c r="R16" s="829">
        <f t="shared" si="12"/>
        <v>0</v>
      </c>
      <c r="S16" s="829">
        <f t="shared" si="13"/>
        <v>0</v>
      </c>
      <c r="T16" s="829">
        <f t="shared" si="14"/>
        <v>0</v>
      </c>
      <c r="U16" s="829">
        <f t="shared" si="15"/>
        <v>0</v>
      </c>
      <c r="V16" s="829">
        <f t="shared" si="16"/>
        <v>0</v>
      </c>
      <c r="W16" s="829">
        <f t="shared" si="17"/>
        <v>0</v>
      </c>
      <c r="X16" s="473">
        <f t="shared" si="18"/>
        <v>0</v>
      </c>
      <c r="Y16" s="5">
        <f>'t1'!M16</f>
        <v>0</v>
      </c>
      <c r="AA16" s="205"/>
      <c r="AB16" s="205"/>
      <c r="AC16" s="205"/>
      <c r="AD16" s="205"/>
      <c r="AE16" s="205"/>
      <c r="AF16" s="205"/>
      <c r="AG16" s="202"/>
      <c r="AH16" s="206"/>
      <c r="AI16" s="206"/>
      <c r="AJ16" s="206"/>
      <c r="AK16" s="206"/>
      <c r="AL16" s="206"/>
      <c r="AM16" s="206"/>
      <c r="AN16" s="206"/>
      <c r="AO16" s="206"/>
      <c r="AP16" s="206"/>
      <c r="AQ16" s="206"/>
      <c r="AR16" s="206"/>
      <c r="AS16" s="206"/>
      <c r="AT16" s="206"/>
      <c r="AU16" s="206"/>
      <c r="AV16" s="473">
        <f t="shared" si="19"/>
        <v>0</v>
      </c>
      <c r="AW16" s="5">
        <f>'t1'!AQ16</f>
        <v>0</v>
      </c>
    </row>
    <row r="17" spans="1:49" ht="12.75" customHeight="1">
      <c r="A17" s="148" t="str">
        <f>'t1'!A17</f>
        <v>I  CAPPELLANO  CAPO  CON 3 ANNI NEL GRADO (MAGG.)</v>
      </c>
      <c r="B17" s="218" t="str">
        <f>'t1'!B17</f>
        <v>019970</v>
      </c>
      <c r="C17" s="828">
        <f t="shared" si="20"/>
        <v>0</v>
      </c>
      <c r="D17" s="828">
        <f t="shared" si="21"/>
        <v>0</v>
      </c>
      <c r="E17" s="828">
        <f t="shared" si="0"/>
        <v>0</v>
      </c>
      <c r="F17" s="828">
        <f t="shared" si="1"/>
        <v>0</v>
      </c>
      <c r="G17" s="828">
        <f t="shared" si="2"/>
        <v>0</v>
      </c>
      <c r="H17" s="828">
        <f t="shared" si="3"/>
        <v>0</v>
      </c>
      <c r="I17" s="829">
        <f t="shared" si="3"/>
        <v>0</v>
      </c>
      <c r="J17" s="829">
        <f t="shared" si="4"/>
        <v>0</v>
      </c>
      <c r="K17" s="829">
        <f t="shared" si="5"/>
        <v>0</v>
      </c>
      <c r="L17" s="829">
        <f t="shared" si="6"/>
        <v>0</v>
      </c>
      <c r="M17" s="829">
        <f t="shared" si="7"/>
        <v>0</v>
      </c>
      <c r="N17" s="829">
        <f t="shared" si="8"/>
        <v>0</v>
      </c>
      <c r="O17" s="829">
        <f t="shared" si="9"/>
        <v>0</v>
      </c>
      <c r="P17" s="829">
        <f t="shared" si="10"/>
        <v>0</v>
      </c>
      <c r="Q17" s="829">
        <f t="shared" si="11"/>
        <v>0</v>
      </c>
      <c r="R17" s="829">
        <f t="shared" si="12"/>
        <v>0</v>
      </c>
      <c r="S17" s="829">
        <f t="shared" si="13"/>
        <v>0</v>
      </c>
      <c r="T17" s="829">
        <f t="shared" si="14"/>
        <v>0</v>
      </c>
      <c r="U17" s="829">
        <f t="shared" si="15"/>
        <v>0</v>
      </c>
      <c r="V17" s="829">
        <f t="shared" si="16"/>
        <v>0</v>
      </c>
      <c r="W17" s="829">
        <f t="shared" si="17"/>
        <v>0</v>
      </c>
      <c r="X17" s="473">
        <f t="shared" si="18"/>
        <v>0</v>
      </c>
      <c r="Y17" s="5">
        <f>'t1'!M17</f>
        <v>0</v>
      </c>
      <c r="AA17" s="205"/>
      <c r="AB17" s="205"/>
      <c r="AC17" s="205"/>
      <c r="AD17" s="205"/>
      <c r="AE17" s="205"/>
      <c r="AF17" s="205"/>
      <c r="AG17" s="202"/>
      <c r="AH17" s="206"/>
      <c r="AI17" s="206"/>
      <c r="AJ17" s="206"/>
      <c r="AK17" s="206"/>
      <c r="AL17" s="206"/>
      <c r="AM17" s="206"/>
      <c r="AN17" s="206"/>
      <c r="AO17" s="206"/>
      <c r="AP17" s="206"/>
      <c r="AQ17" s="206"/>
      <c r="AR17" s="206"/>
      <c r="AS17" s="206"/>
      <c r="AT17" s="206"/>
      <c r="AU17" s="206"/>
      <c r="AV17" s="473">
        <f t="shared" si="19"/>
        <v>0</v>
      </c>
      <c r="AW17" s="5">
        <f>'t1'!AQ17</f>
        <v>0</v>
      </c>
    </row>
    <row r="18" spans="1:49" ht="12.75" customHeight="1">
      <c r="A18" s="148" t="str">
        <f>'t1'!A18</f>
        <v>I CAPPELLANO CAPO</v>
      </c>
      <c r="B18" s="218" t="str">
        <f>'t1'!B18</f>
        <v>019287</v>
      </c>
      <c r="C18" s="828">
        <f t="shared" si="20"/>
        <v>0</v>
      </c>
      <c r="D18" s="828">
        <f t="shared" si="21"/>
        <v>0</v>
      </c>
      <c r="E18" s="828">
        <f t="shared" si="0"/>
        <v>0</v>
      </c>
      <c r="F18" s="828">
        <f t="shared" si="1"/>
        <v>0</v>
      </c>
      <c r="G18" s="828">
        <f t="shared" si="2"/>
        <v>0</v>
      </c>
      <c r="H18" s="828">
        <f t="shared" si="3"/>
        <v>0</v>
      </c>
      <c r="I18" s="829">
        <f t="shared" si="3"/>
        <v>0</v>
      </c>
      <c r="J18" s="829">
        <f t="shared" si="4"/>
        <v>0</v>
      </c>
      <c r="K18" s="829">
        <f t="shared" si="5"/>
        <v>0</v>
      </c>
      <c r="L18" s="829">
        <f t="shared" si="6"/>
        <v>0</v>
      </c>
      <c r="M18" s="829">
        <f t="shared" si="7"/>
        <v>0</v>
      </c>
      <c r="N18" s="829">
        <f t="shared" si="8"/>
        <v>0</v>
      </c>
      <c r="O18" s="829">
        <f t="shared" si="9"/>
        <v>0</v>
      </c>
      <c r="P18" s="829">
        <f t="shared" si="10"/>
        <v>0</v>
      </c>
      <c r="Q18" s="829">
        <f t="shared" si="11"/>
        <v>0</v>
      </c>
      <c r="R18" s="829">
        <f t="shared" si="12"/>
        <v>0</v>
      </c>
      <c r="S18" s="829">
        <f t="shared" si="13"/>
        <v>0</v>
      </c>
      <c r="T18" s="829">
        <f t="shared" si="14"/>
        <v>0</v>
      </c>
      <c r="U18" s="829">
        <f t="shared" si="15"/>
        <v>0</v>
      </c>
      <c r="V18" s="829">
        <f t="shared" si="16"/>
        <v>0</v>
      </c>
      <c r="W18" s="829">
        <f t="shared" si="17"/>
        <v>0</v>
      </c>
      <c r="X18" s="473">
        <f t="shared" si="18"/>
        <v>0</v>
      </c>
      <c r="Y18" s="5">
        <f>'t1'!M18</f>
        <v>0</v>
      </c>
      <c r="AA18" s="205"/>
      <c r="AB18" s="205"/>
      <c r="AC18" s="205"/>
      <c r="AD18" s="205"/>
      <c r="AE18" s="205"/>
      <c r="AF18" s="205"/>
      <c r="AG18" s="202"/>
      <c r="AH18" s="206"/>
      <c r="AI18" s="206"/>
      <c r="AJ18" s="206"/>
      <c r="AK18" s="206"/>
      <c r="AL18" s="206"/>
      <c r="AM18" s="206"/>
      <c r="AN18" s="206"/>
      <c r="AO18" s="206"/>
      <c r="AP18" s="206"/>
      <c r="AQ18" s="206"/>
      <c r="AR18" s="206"/>
      <c r="AS18" s="206"/>
      <c r="AT18" s="206"/>
      <c r="AU18" s="206"/>
      <c r="AV18" s="473">
        <f t="shared" si="19"/>
        <v>0</v>
      </c>
      <c r="AW18" s="5">
        <f>'t1'!AQ18</f>
        <v>0</v>
      </c>
    </row>
    <row r="19" spans="1:49" ht="12.75" customHeight="1">
      <c r="A19" s="148" t="str">
        <f>'t1'!A19</f>
        <v>CAPPELLANO  CAPO + 10  (CAP.)</v>
      </c>
      <c r="B19" s="218" t="str">
        <f>'t1'!B19</f>
        <v>018971</v>
      </c>
      <c r="C19" s="828">
        <f t="shared" si="20"/>
        <v>0</v>
      </c>
      <c r="D19" s="828">
        <f t="shared" si="21"/>
        <v>0</v>
      </c>
      <c r="E19" s="828">
        <f t="shared" si="0"/>
        <v>0</v>
      </c>
      <c r="F19" s="828">
        <f t="shared" si="1"/>
        <v>0</v>
      </c>
      <c r="G19" s="828">
        <f t="shared" si="2"/>
        <v>0</v>
      </c>
      <c r="H19" s="828">
        <f t="shared" si="3"/>
        <v>0</v>
      </c>
      <c r="I19" s="829">
        <f t="shared" si="3"/>
        <v>0</v>
      </c>
      <c r="J19" s="829">
        <f t="shared" si="4"/>
        <v>0</v>
      </c>
      <c r="K19" s="829">
        <f t="shared" si="5"/>
        <v>0</v>
      </c>
      <c r="L19" s="829">
        <f t="shared" si="6"/>
        <v>0</v>
      </c>
      <c r="M19" s="829">
        <f t="shared" si="7"/>
        <v>0</v>
      </c>
      <c r="N19" s="829">
        <f t="shared" si="8"/>
        <v>0</v>
      </c>
      <c r="O19" s="829">
        <f t="shared" si="9"/>
        <v>0</v>
      </c>
      <c r="P19" s="829">
        <f t="shared" si="10"/>
        <v>0</v>
      </c>
      <c r="Q19" s="829">
        <f t="shared" si="11"/>
        <v>0</v>
      </c>
      <c r="R19" s="829">
        <f t="shared" si="12"/>
        <v>0</v>
      </c>
      <c r="S19" s="829">
        <f t="shared" si="13"/>
        <v>0</v>
      </c>
      <c r="T19" s="829">
        <f t="shared" si="14"/>
        <v>0</v>
      </c>
      <c r="U19" s="829">
        <f t="shared" si="15"/>
        <v>0</v>
      </c>
      <c r="V19" s="829">
        <f t="shared" si="16"/>
        <v>0</v>
      </c>
      <c r="W19" s="829">
        <f t="shared" si="17"/>
        <v>0</v>
      </c>
      <c r="X19" s="473">
        <f t="shared" si="18"/>
        <v>0</v>
      </c>
      <c r="Y19" s="5">
        <f>'t1'!M19</f>
        <v>0</v>
      </c>
      <c r="AA19" s="205"/>
      <c r="AB19" s="205"/>
      <c r="AC19" s="205"/>
      <c r="AD19" s="205"/>
      <c r="AE19" s="205"/>
      <c r="AF19" s="205"/>
      <c r="AG19" s="202"/>
      <c r="AH19" s="206"/>
      <c r="AI19" s="206"/>
      <c r="AJ19" s="206"/>
      <c r="AK19" s="206"/>
      <c r="AL19" s="206"/>
      <c r="AM19" s="206"/>
      <c r="AN19" s="206"/>
      <c r="AO19" s="206"/>
      <c r="AP19" s="206"/>
      <c r="AQ19" s="206"/>
      <c r="AR19" s="206"/>
      <c r="AS19" s="206"/>
      <c r="AT19" s="206"/>
      <c r="AU19" s="206"/>
      <c r="AV19" s="473">
        <f t="shared" si="19"/>
        <v>0</v>
      </c>
      <c r="AW19" s="5">
        <f>'t1'!AQ19</f>
        <v>0</v>
      </c>
    </row>
    <row r="20" spans="1:49" ht="12.75" customHeight="1">
      <c r="A20" s="148" t="str">
        <f>'t1'!A20</f>
        <v>CAPPELLANO CAPO</v>
      </c>
      <c r="B20" s="218" t="str">
        <f>'t1'!B20</f>
        <v>018284</v>
      </c>
      <c r="C20" s="828">
        <f t="shared" si="20"/>
        <v>0</v>
      </c>
      <c r="D20" s="828">
        <f t="shared" si="21"/>
        <v>0</v>
      </c>
      <c r="E20" s="828">
        <f t="shared" si="0"/>
        <v>0</v>
      </c>
      <c r="F20" s="828">
        <f t="shared" si="1"/>
        <v>0</v>
      </c>
      <c r="G20" s="828">
        <f t="shared" si="2"/>
        <v>0</v>
      </c>
      <c r="H20" s="829">
        <f t="shared" si="3"/>
        <v>0</v>
      </c>
      <c r="I20" s="829">
        <f t="shared" si="3"/>
        <v>0</v>
      </c>
      <c r="J20" s="829">
        <f t="shared" si="4"/>
        <v>0</v>
      </c>
      <c r="K20" s="829">
        <f t="shared" si="5"/>
        <v>0</v>
      </c>
      <c r="L20" s="829">
        <f t="shared" si="6"/>
        <v>0</v>
      </c>
      <c r="M20" s="829">
        <f t="shared" si="7"/>
        <v>0</v>
      </c>
      <c r="N20" s="829">
        <f t="shared" si="8"/>
        <v>0</v>
      </c>
      <c r="O20" s="829">
        <f t="shared" si="9"/>
        <v>0</v>
      </c>
      <c r="P20" s="829">
        <f t="shared" si="10"/>
        <v>0</v>
      </c>
      <c r="Q20" s="829">
        <f t="shared" si="11"/>
        <v>0</v>
      </c>
      <c r="R20" s="829">
        <f t="shared" si="12"/>
        <v>0</v>
      </c>
      <c r="S20" s="829">
        <f t="shared" si="13"/>
        <v>0</v>
      </c>
      <c r="T20" s="829">
        <f t="shared" si="14"/>
        <v>0</v>
      </c>
      <c r="U20" s="829">
        <f t="shared" si="15"/>
        <v>0</v>
      </c>
      <c r="V20" s="829">
        <f t="shared" si="16"/>
        <v>0</v>
      </c>
      <c r="W20" s="829">
        <f t="shared" si="17"/>
        <v>0</v>
      </c>
      <c r="X20" s="473">
        <f t="shared" si="18"/>
        <v>0</v>
      </c>
      <c r="Y20" s="5">
        <f>'t1'!M20</f>
        <v>0</v>
      </c>
      <c r="AA20" s="205"/>
      <c r="AB20" s="205"/>
      <c r="AC20" s="205"/>
      <c r="AD20" s="205"/>
      <c r="AE20" s="205"/>
      <c r="AF20" s="206"/>
      <c r="AG20" s="206"/>
      <c r="AH20" s="206"/>
      <c r="AI20" s="206"/>
      <c r="AJ20" s="206"/>
      <c r="AK20" s="206"/>
      <c r="AL20" s="206"/>
      <c r="AM20" s="206"/>
      <c r="AN20" s="206"/>
      <c r="AO20" s="206"/>
      <c r="AP20" s="206"/>
      <c r="AQ20" s="206"/>
      <c r="AR20" s="206"/>
      <c r="AS20" s="206"/>
      <c r="AT20" s="206"/>
      <c r="AU20" s="206"/>
      <c r="AV20" s="473">
        <f t="shared" si="19"/>
        <v>0</v>
      </c>
      <c r="AW20" s="5">
        <f>'t1'!AQ20</f>
        <v>0</v>
      </c>
    </row>
    <row r="21" spans="1:49" ht="12.75" customHeight="1" thickBot="1">
      <c r="A21" s="148" t="str">
        <f>'t1'!A21</f>
        <v>CAPPELLANO ADDETTO</v>
      </c>
      <c r="B21" s="218" t="str">
        <f>'t1'!B21</f>
        <v>018281</v>
      </c>
      <c r="C21" s="828">
        <f t="shared" si="20"/>
        <v>0</v>
      </c>
      <c r="D21" s="828">
        <f t="shared" si="21"/>
        <v>0</v>
      </c>
      <c r="E21" s="828">
        <f t="shared" si="0"/>
        <v>0</v>
      </c>
      <c r="F21" s="828">
        <f t="shared" si="1"/>
        <v>0</v>
      </c>
      <c r="G21" s="828">
        <f t="shared" si="2"/>
        <v>0</v>
      </c>
      <c r="H21" s="829">
        <f t="shared" si="3"/>
        <v>0</v>
      </c>
      <c r="I21" s="829">
        <f t="shared" si="3"/>
        <v>0</v>
      </c>
      <c r="J21" s="829">
        <f t="shared" si="4"/>
        <v>0</v>
      </c>
      <c r="K21" s="829">
        <f t="shared" si="5"/>
        <v>0</v>
      </c>
      <c r="L21" s="829">
        <f t="shared" si="6"/>
        <v>0</v>
      </c>
      <c r="M21" s="829">
        <f t="shared" si="7"/>
        <v>0</v>
      </c>
      <c r="N21" s="829">
        <f t="shared" si="8"/>
        <v>0</v>
      </c>
      <c r="O21" s="829">
        <f t="shared" si="9"/>
        <v>0</v>
      </c>
      <c r="P21" s="829">
        <f t="shared" si="10"/>
        <v>0</v>
      </c>
      <c r="Q21" s="829">
        <f t="shared" si="11"/>
        <v>0</v>
      </c>
      <c r="R21" s="829">
        <f t="shared" si="12"/>
        <v>0</v>
      </c>
      <c r="S21" s="829">
        <f t="shared" si="13"/>
        <v>0</v>
      </c>
      <c r="T21" s="829">
        <f t="shared" si="14"/>
        <v>0</v>
      </c>
      <c r="U21" s="829">
        <f t="shared" si="15"/>
        <v>0</v>
      </c>
      <c r="V21" s="829">
        <f t="shared" si="16"/>
        <v>0</v>
      </c>
      <c r="W21" s="829">
        <f t="shared" si="17"/>
        <v>0</v>
      </c>
      <c r="X21" s="473">
        <f t="shared" si="18"/>
        <v>0</v>
      </c>
      <c r="Y21" s="5">
        <f>'t1'!M21</f>
        <v>0</v>
      </c>
      <c r="AA21" s="205"/>
      <c r="AB21" s="205"/>
      <c r="AC21" s="205"/>
      <c r="AD21" s="205"/>
      <c r="AE21" s="205"/>
      <c r="AF21" s="206"/>
      <c r="AG21" s="206"/>
      <c r="AH21" s="206"/>
      <c r="AI21" s="206"/>
      <c r="AJ21" s="206"/>
      <c r="AK21" s="206"/>
      <c r="AL21" s="206"/>
      <c r="AM21" s="206"/>
      <c r="AN21" s="206"/>
      <c r="AO21" s="206"/>
      <c r="AP21" s="206"/>
      <c r="AQ21" s="206"/>
      <c r="AR21" s="206"/>
      <c r="AS21" s="206"/>
      <c r="AT21" s="206"/>
      <c r="AU21" s="206"/>
      <c r="AV21" s="473">
        <f t="shared" si="19"/>
        <v>0</v>
      </c>
      <c r="AW21" s="5">
        <f>'t1'!AQ21</f>
        <v>0</v>
      </c>
    </row>
    <row r="22" spans="1:48" ht="15" customHeight="1" thickBot="1" thickTop="1">
      <c r="A22" s="158" t="s">
        <v>59</v>
      </c>
      <c r="B22" s="116"/>
      <c r="C22" s="472">
        <f aca="true" t="shared" si="22" ref="C22:X22">SUM(C6:C21)</f>
        <v>0</v>
      </c>
      <c r="D22" s="472">
        <f t="shared" si="22"/>
        <v>0</v>
      </c>
      <c r="E22" s="472">
        <f t="shared" si="22"/>
        <v>0</v>
      </c>
      <c r="F22" s="472">
        <f t="shared" si="22"/>
        <v>0</v>
      </c>
      <c r="G22" s="472">
        <f t="shared" si="22"/>
        <v>0</v>
      </c>
      <c r="H22" s="472">
        <f t="shared" si="22"/>
        <v>0</v>
      </c>
      <c r="I22" s="472">
        <f t="shared" si="22"/>
        <v>0</v>
      </c>
      <c r="J22" s="472">
        <f t="shared" si="22"/>
        <v>0</v>
      </c>
      <c r="K22" s="472">
        <f t="shared" si="22"/>
        <v>0</v>
      </c>
      <c r="L22" s="472">
        <f t="shared" si="22"/>
        <v>0</v>
      </c>
      <c r="M22" s="472">
        <f t="shared" si="22"/>
        <v>0</v>
      </c>
      <c r="N22" s="472">
        <f t="shared" si="22"/>
        <v>0</v>
      </c>
      <c r="O22" s="472">
        <f t="shared" si="22"/>
        <v>0</v>
      </c>
      <c r="P22" s="472">
        <f t="shared" si="22"/>
        <v>0</v>
      </c>
      <c r="Q22" s="472">
        <f t="shared" si="22"/>
        <v>0</v>
      </c>
      <c r="R22" s="472">
        <f t="shared" si="22"/>
        <v>0</v>
      </c>
      <c r="S22" s="472">
        <f t="shared" si="22"/>
        <v>0</v>
      </c>
      <c r="T22" s="472">
        <f t="shared" si="22"/>
        <v>0</v>
      </c>
      <c r="U22" s="472">
        <f t="shared" si="22"/>
        <v>0</v>
      </c>
      <c r="V22" s="472">
        <f t="shared" si="22"/>
        <v>0</v>
      </c>
      <c r="W22" s="472">
        <f t="shared" si="22"/>
        <v>0</v>
      </c>
      <c r="X22" s="470">
        <f t="shared" si="22"/>
        <v>0</v>
      </c>
      <c r="AA22" s="472">
        <f aca="true" t="shared" si="23" ref="AA22:AV22">SUM(AA6:AA21)</f>
        <v>0</v>
      </c>
      <c r="AB22" s="472">
        <f t="shared" si="23"/>
        <v>0</v>
      </c>
      <c r="AC22" s="472">
        <f t="shared" si="23"/>
        <v>0</v>
      </c>
      <c r="AD22" s="472">
        <f t="shared" si="23"/>
        <v>0</v>
      </c>
      <c r="AE22" s="472">
        <f t="shared" si="23"/>
        <v>0</v>
      </c>
      <c r="AF22" s="472">
        <f t="shared" si="23"/>
        <v>0</v>
      </c>
      <c r="AG22" s="472">
        <f t="shared" si="23"/>
        <v>0</v>
      </c>
      <c r="AH22" s="472">
        <f t="shared" si="23"/>
        <v>0</v>
      </c>
      <c r="AI22" s="472">
        <f t="shared" si="23"/>
        <v>0</v>
      </c>
      <c r="AJ22" s="472">
        <f t="shared" si="23"/>
        <v>0</v>
      </c>
      <c r="AK22" s="472">
        <f t="shared" si="23"/>
        <v>0</v>
      </c>
      <c r="AL22" s="472">
        <f t="shared" si="23"/>
        <v>0</v>
      </c>
      <c r="AM22" s="472">
        <f t="shared" si="23"/>
        <v>0</v>
      </c>
      <c r="AN22" s="472">
        <f t="shared" si="23"/>
        <v>0</v>
      </c>
      <c r="AO22" s="472">
        <f t="shared" si="23"/>
        <v>0</v>
      </c>
      <c r="AP22" s="472">
        <f t="shared" si="23"/>
        <v>0</v>
      </c>
      <c r="AQ22" s="472">
        <f t="shared" si="23"/>
        <v>0</v>
      </c>
      <c r="AR22" s="472">
        <f t="shared" si="23"/>
        <v>0</v>
      </c>
      <c r="AS22" s="472">
        <f t="shared" si="23"/>
        <v>0</v>
      </c>
      <c r="AT22" s="472">
        <f t="shared" si="23"/>
        <v>0</v>
      </c>
      <c r="AU22" s="472">
        <f t="shared" si="23"/>
        <v>0</v>
      </c>
      <c r="AV22" s="470">
        <f t="shared" si="23"/>
        <v>0</v>
      </c>
    </row>
    <row r="23" spans="1:51" ht="9.75">
      <c r="A23" s="21"/>
      <c r="X23" s="41"/>
      <c r="Y23" s="41"/>
      <c r="Z23" s="41"/>
      <c r="AV23" s="41"/>
      <c r="AW23" s="41"/>
      <c r="AX23" s="41"/>
      <c r="AY23" s="41"/>
    </row>
    <row r="24" spans="1:51" ht="9.75">
      <c r="A24" s="5" t="s">
        <v>162</v>
      </c>
      <c r="B24" s="58"/>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row>
    <row r="25" ht="9.75">
      <c r="A25" s="150"/>
    </row>
    <row r="26" ht="9.75">
      <c r="A26" s="150"/>
    </row>
    <row r="27" ht="9.75">
      <c r="A27" s="3"/>
    </row>
  </sheetData>
  <sheetProtection password="EA98" sheet="1" formatColumns="0" selectLockedCells="1"/>
  <mergeCells count="1">
    <mergeCell ref="A1:AV1"/>
  </mergeCells>
  <conditionalFormatting sqref="AA6:AV21 A6:X21">
    <cfRule type="expression" priority="2" dxfId="5" stopIfTrue="1">
      <formula>$Y6&gt;0</formula>
    </cfRule>
  </conditionalFormatting>
  <dataValidations count="1">
    <dataValidation type="whole" allowBlank="1" showInputMessage="1" showErrorMessage="1" errorTitle="ERRORE NEL DATO IMMESSO" error="INSERIRE SOLO NUMERI INTERI" sqref="AA6:AU2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59"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54" t="str">
        <f>'t1'!A1</f>
        <v>CAPPELLANI MILITARI (CM09) - anno 2018</v>
      </c>
      <c r="B1" s="954"/>
      <c r="C1" s="954"/>
      <c r="D1" s="954"/>
      <c r="E1" s="3"/>
      <c r="F1" s="3"/>
      <c r="G1" s="3"/>
      <c r="H1" s="4"/>
      <c r="I1" s="3"/>
      <c r="J1" s="3"/>
      <c r="K1" s="3"/>
      <c r="L1" s="3"/>
      <c r="N1"/>
    </row>
    <row r="2" spans="1:4" ht="30" customHeight="1" thickBot="1">
      <c r="A2" s="6"/>
      <c r="B2" s="1011">
        <f>IF(AND(A32="",(D25+D26+D27+D28+D29)&gt;0),"ATTENZIONE!  Inserire nel campo NOTE l'elenco delle Istituzioni ed il relativo importo dei rimborsi",IF(AND(A32&lt;&gt;"",(D25+D26+D27+D28+D29)=0),"ATTENZIONE!  il campo NOTE non deve essere compilato in assenza di rimborsi",""))</f>
      </c>
      <c r="C2" s="1011"/>
      <c r="D2" s="1011"/>
    </row>
    <row r="3" spans="1:4" ht="21.75" customHeight="1" thickBot="1">
      <c r="A3" s="104" t="s">
        <v>113</v>
      </c>
      <c r="B3" s="287" t="s">
        <v>87</v>
      </c>
      <c r="C3" s="830"/>
      <c r="D3" s="288" t="s">
        <v>88</v>
      </c>
    </row>
    <row r="4" spans="1:4" s="106" customFormat="1" ht="23.25" customHeight="1" thickTop="1">
      <c r="A4" s="105" t="s">
        <v>131</v>
      </c>
      <c r="B4" s="164" t="s">
        <v>135</v>
      </c>
      <c r="C4" s="831">
        <f>ROUND(D4,0)</f>
        <v>0</v>
      </c>
      <c r="D4" s="207"/>
    </row>
    <row r="5" spans="1:4" s="106" customFormat="1" ht="23.25" customHeight="1">
      <c r="A5" s="109" t="s">
        <v>334</v>
      </c>
      <c r="B5" s="165" t="s">
        <v>147</v>
      </c>
      <c r="C5" s="832">
        <f aca="true" t="shared" si="0" ref="C5:C29">ROUND(D5,0)</f>
        <v>0</v>
      </c>
      <c r="D5" s="207"/>
    </row>
    <row r="6" spans="1:4" s="106" customFormat="1" ht="23.25" customHeight="1">
      <c r="A6" s="109" t="s">
        <v>125</v>
      </c>
      <c r="B6" s="155" t="s">
        <v>148</v>
      </c>
      <c r="C6" s="833">
        <f t="shared" si="0"/>
        <v>0</v>
      </c>
      <c r="D6" s="207"/>
    </row>
    <row r="7" spans="1:4" s="106" customFormat="1" ht="23.25" customHeight="1">
      <c r="A7" s="109" t="s">
        <v>129</v>
      </c>
      <c r="B7" s="166" t="s">
        <v>149</v>
      </c>
      <c r="C7" s="832">
        <f t="shared" si="0"/>
        <v>0</v>
      </c>
      <c r="D7" s="207"/>
    </row>
    <row r="8" spans="1:4" s="106" customFormat="1" ht="23.25" customHeight="1">
      <c r="A8" s="110" t="s">
        <v>128</v>
      </c>
      <c r="B8" s="155" t="s">
        <v>150</v>
      </c>
      <c r="C8" s="833">
        <f t="shared" si="0"/>
        <v>0</v>
      </c>
      <c r="D8" s="207"/>
    </row>
    <row r="9" spans="1:4" s="106" customFormat="1" ht="23.25" customHeight="1">
      <c r="A9" s="133" t="s">
        <v>127</v>
      </c>
      <c r="B9" s="166" t="s">
        <v>151</v>
      </c>
      <c r="C9" s="832">
        <f t="shared" si="0"/>
        <v>0</v>
      </c>
      <c r="D9" s="208"/>
    </row>
    <row r="10" spans="1:4" s="106" customFormat="1" ht="23.25" customHeight="1">
      <c r="A10" s="167" t="s">
        <v>335</v>
      </c>
      <c r="B10" s="155" t="s">
        <v>139</v>
      </c>
      <c r="C10" s="833">
        <f t="shared" si="0"/>
        <v>0</v>
      </c>
      <c r="D10" s="207"/>
    </row>
    <row r="11" spans="1:4" s="106" customFormat="1" ht="23.25" customHeight="1">
      <c r="A11" s="110" t="s">
        <v>152</v>
      </c>
      <c r="B11" s="154" t="s">
        <v>153</v>
      </c>
      <c r="C11" s="833">
        <f t="shared" si="0"/>
        <v>0</v>
      </c>
      <c r="D11" s="207"/>
    </row>
    <row r="12" spans="1:4" s="106" customFormat="1" ht="23.25" customHeight="1">
      <c r="A12" s="110" t="s">
        <v>46</v>
      </c>
      <c r="B12" s="154" t="s">
        <v>155</v>
      </c>
      <c r="C12" s="833">
        <f t="shared" si="0"/>
        <v>0</v>
      </c>
      <c r="D12" s="207"/>
    </row>
    <row r="13" spans="1:4" s="106" customFormat="1" ht="23.25" customHeight="1">
      <c r="A13" s="110" t="s">
        <v>336</v>
      </c>
      <c r="B13" s="155" t="s">
        <v>165</v>
      </c>
      <c r="C13" s="833">
        <f t="shared" si="0"/>
        <v>0</v>
      </c>
      <c r="D13" s="207"/>
    </row>
    <row r="14" spans="1:4" s="106" customFormat="1" ht="23.25" customHeight="1">
      <c r="A14" s="110" t="s">
        <v>0</v>
      </c>
      <c r="B14" s="155" t="s">
        <v>1</v>
      </c>
      <c r="C14" s="833">
        <f t="shared" si="0"/>
        <v>0</v>
      </c>
      <c r="D14" s="207"/>
    </row>
    <row r="15" spans="1:4" s="106" customFormat="1" ht="23.25" customHeight="1">
      <c r="A15" s="133" t="s">
        <v>90</v>
      </c>
      <c r="B15" s="166" t="s">
        <v>154</v>
      </c>
      <c r="C15" s="832">
        <f t="shared" si="0"/>
        <v>0</v>
      </c>
      <c r="D15" s="208"/>
    </row>
    <row r="16" spans="1:4" s="106" customFormat="1" ht="23.25" customHeight="1">
      <c r="A16" s="167" t="s">
        <v>337</v>
      </c>
      <c r="B16" s="165" t="s">
        <v>136</v>
      </c>
      <c r="C16" s="834">
        <f t="shared" si="0"/>
        <v>0</v>
      </c>
      <c r="D16" s="208"/>
    </row>
    <row r="17" spans="1:4" s="106" customFormat="1" ht="23.25" customHeight="1">
      <c r="A17" s="111" t="s">
        <v>338</v>
      </c>
      <c r="B17" s="155" t="s">
        <v>137</v>
      </c>
      <c r="C17" s="833">
        <f t="shared" si="0"/>
        <v>0</v>
      </c>
      <c r="D17" s="207"/>
    </row>
    <row r="18" spans="1:4" s="108" customFormat="1" ht="23.25" customHeight="1">
      <c r="A18" s="107" t="s">
        <v>126</v>
      </c>
      <c r="B18" s="154" t="s">
        <v>146</v>
      </c>
      <c r="C18" s="833">
        <f t="shared" si="0"/>
        <v>0</v>
      </c>
      <c r="D18" s="208"/>
    </row>
    <row r="19" spans="1:4" s="108" customFormat="1" ht="23.25" customHeight="1">
      <c r="A19" s="743" t="s">
        <v>495</v>
      </c>
      <c r="B19" s="744" t="s">
        <v>496</v>
      </c>
      <c r="C19" s="835">
        <f t="shared" si="0"/>
        <v>0</v>
      </c>
      <c r="D19" s="207"/>
    </row>
    <row r="20" spans="1:7" s="5" customFormat="1" ht="23.25" customHeight="1">
      <c r="A20" s="105" t="s">
        <v>339</v>
      </c>
      <c r="B20" s="155" t="s">
        <v>142</v>
      </c>
      <c r="C20" s="833">
        <f t="shared" si="0"/>
        <v>0</v>
      </c>
      <c r="D20" s="207"/>
      <c r="G20" s="745" t="s">
        <v>497</v>
      </c>
    </row>
    <row r="21" spans="1:7" s="108" customFormat="1" ht="23.25" customHeight="1">
      <c r="A21" s="105" t="s">
        <v>340</v>
      </c>
      <c r="B21" s="166" t="s">
        <v>143</v>
      </c>
      <c r="C21" s="832">
        <f t="shared" si="0"/>
        <v>0</v>
      </c>
      <c r="D21" s="207"/>
      <c r="G21" s="746" t="s">
        <v>498</v>
      </c>
    </row>
    <row r="22" spans="1:7" s="108" customFormat="1" ht="23.25" customHeight="1">
      <c r="A22" s="105" t="s">
        <v>89</v>
      </c>
      <c r="B22" s="155" t="s">
        <v>144</v>
      </c>
      <c r="C22" s="833">
        <f t="shared" si="0"/>
        <v>0</v>
      </c>
      <c r="D22" s="207"/>
      <c r="F22" s="747" t="s">
        <v>499</v>
      </c>
      <c r="G22" s="748">
        <v>2</v>
      </c>
    </row>
    <row r="23" spans="1:4" s="108" customFormat="1" ht="23.25" customHeight="1">
      <c r="A23" s="105" t="s">
        <v>341</v>
      </c>
      <c r="B23" s="166" t="s">
        <v>138</v>
      </c>
      <c r="C23" s="832">
        <f t="shared" si="0"/>
        <v>0</v>
      </c>
      <c r="D23" s="207"/>
    </row>
    <row r="24" spans="1:4" s="108" customFormat="1" ht="23.25" customHeight="1">
      <c r="A24" s="751" t="s">
        <v>507</v>
      </c>
      <c r="B24" s="155" t="s">
        <v>140</v>
      </c>
      <c r="C24" s="836">
        <f t="shared" si="0"/>
        <v>0</v>
      </c>
      <c r="D24" s="209"/>
    </row>
    <row r="25" spans="1:4" s="108" customFormat="1" ht="23.25" customHeight="1">
      <c r="A25" s="168" t="s">
        <v>354</v>
      </c>
      <c r="B25" s="154" t="s">
        <v>141</v>
      </c>
      <c r="C25" s="837">
        <f t="shared" si="0"/>
        <v>0</v>
      </c>
      <c r="D25" s="209"/>
    </row>
    <row r="26" spans="1:4" s="108" customFormat="1" ht="23.25" customHeight="1">
      <c r="A26" s="168" t="s">
        <v>355</v>
      </c>
      <c r="B26" s="154" t="s">
        <v>356</v>
      </c>
      <c r="C26" s="837">
        <f t="shared" si="0"/>
        <v>0</v>
      </c>
      <c r="D26" s="209"/>
    </row>
    <row r="27" spans="1:4" s="108" customFormat="1" ht="23.25" customHeight="1">
      <c r="A27" s="605" t="s">
        <v>380</v>
      </c>
      <c r="B27" s="154" t="s">
        <v>342</v>
      </c>
      <c r="C27" s="837">
        <f t="shared" si="0"/>
        <v>0</v>
      </c>
      <c r="D27" s="209"/>
    </row>
    <row r="28" spans="1:4" s="108" customFormat="1" ht="23.25" customHeight="1">
      <c r="A28" s="604" t="s">
        <v>379</v>
      </c>
      <c r="B28" s="155" t="s">
        <v>145</v>
      </c>
      <c r="C28" s="838">
        <f t="shared" si="0"/>
        <v>0</v>
      </c>
      <c r="D28" s="208"/>
    </row>
    <row r="29" spans="1:4" s="108" customFormat="1" ht="23.25" customHeight="1" thickBot="1">
      <c r="A29" s="607" t="s">
        <v>381</v>
      </c>
      <c r="B29" s="156" t="s">
        <v>357</v>
      </c>
      <c r="C29" s="839">
        <f t="shared" si="0"/>
        <v>0</v>
      </c>
      <c r="D29" s="210"/>
    </row>
    <row r="30" spans="1:4" s="108" customFormat="1" ht="15" customHeight="1" thickBot="1">
      <c r="A30" s="1006" t="str">
        <f>IF(G22=1,"ATTENZIONE è stata dichiarata IRAP commerciale. Controllare l'importo inserito!"," ")</f>
        <v> </v>
      </c>
      <c r="B30" s="1006"/>
      <c r="C30" s="1006"/>
      <c r="D30" s="1006"/>
    </row>
    <row r="31" spans="1:4" s="108" customFormat="1" ht="15" customHeight="1">
      <c r="A31" s="1012" t="s">
        <v>481</v>
      </c>
      <c r="B31" s="1013"/>
      <c r="C31" s="1013"/>
      <c r="D31" s="1014"/>
    </row>
    <row r="32" spans="1:8" s="108" customFormat="1" ht="94.5" customHeight="1" thickBot="1">
      <c r="A32" s="1007"/>
      <c r="B32" s="1008"/>
      <c r="C32" s="1008"/>
      <c r="D32" s="1009"/>
      <c r="E32" s="1004">
        <f>IF(AND(A32="",(D25+D26)&gt;0),"ATTENZIONE!  Inserire nel campo NOTE l'elenco delle Istituzioni ed il relativo importo dei rimborsi EFFETTUATI!",IF(AND(A32&lt;&gt;"",(D25+D26)=0),"ATTENZIONE!  il campo NOTE non deve essere compilato in assenza di rimborsi",""))</f>
      </c>
      <c r="F32" s="1005"/>
      <c r="G32" s="1005"/>
      <c r="H32" s="1005"/>
    </row>
    <row r="33" spans="1:4" s="108" customFormat="1" ht="15" customHeight="1" thickBot="1">
      <c r="A33" s="1006"/>
      <c r="B33" s="1006"/>
      <c r="C33" s="1006"/>
      <c r="D33" s="1006"/>
    </row>
    <row r="34" spans="1:4" s="108" customFormat="1" ht="15" customHeight="1">
      <c r="A34" s="1012" t="s">
        <v>482</v>
      </c>
      <c r="B34" s="1013"/>
      <c r="C34" s="1013"/>
      <c r="D34" s="1014"/>
    </row>
    <row r="35" spans="1:8" s="108" customFormat="1" ht="94.5" customHeight="1" thickBot="1">
      <c r="A35" s="1007"/>
      <c r="B35" s="1008"/>
      <c r="C35" s="1008"/>
      <c r="D35" s="1009"/>
      <c r="E35" s="1004">
        <f>IF(AND(A35="",(D27+D28+D29)&gt;0),"ATTENZIONE!  Inserire nel campo NOTE l'elenco delle Istituzioni ed il relativo importo dei rimborsi RICEVUTI!",IF(AND(A35&lt;&gt;"",(D27+D28+D29)=0),"ATTENZIONE!  il campo NOTE non deve essere compilato in assenza di rimborsi",""))</f>
      </c>
      <c r="F35" s="1005"/>
      <c r="G35" s="1005"/>
      <c r="H35" s="1005"/>
    </row>
    <row r="36" spans="1:3" s="108" customFormat="1" ht="23.25" customHeight="1">
      <c r="A36" s="5" t="s">
        <v>382</v>
      </c>
      <c r="B36"/>
      <c r="C36"/>
    </row>
    <row r="37" spans="1:4" ht="25.5" customHeight="1">
      <c r="A37" s="1010" t="s">
        <v>483</v>
      </c>
      <c r="B37" s="1010"/>
      <c r="C37" s="1010"/>
      <c r="D37" s="1010"/>
    </row>
    <row r="38" spans="1:4" ht="25.5" customHeight="1">
      <c r="A38" s="1010" t="s">
        <v>484</v>
      </c>
      <c r="B38" s="1010"/>
      <c r="C38" s="1010"/>
      <c r="D38" s="1010"/>
    </row>
    <row r="53" ht="9.75">
      <c r="A53" s="606"/>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30"/>
  <sheetViews>
    <sheetView zoomScalePageLayoutView="0" workbookViewId="0" topLeftCell="A1">
      <selection activeCell="AA28" sqref="AA28"/>
    </sheetView>
  </sheetViews>
  <sheetFormatPr defaultColWidth="9.33203125" defaultRowHeight="10.5"/>
  <cols>
    <col min="1" max="1" width="50.5" style="772" customWidth="1"/>
    <col min="2" max="2" width="8.33203125" style="772" bestFit="1" customWidth="1"/>
    <col min="3" max="9" width="12.66015625" style="772" hidden="1" customWidth="1"/>
    <col min="10" max="10" width="24.66015625" style="772" hidden="1" customWidth="1"/>
    <col min="11" max="12" width="14.66015625" style="772" hidden="1" customWidth="1"/>
    <col min="13" max="13" width="9.16015625" style="772" hidden="1" customWidth="1"/>
    <col min="14" max="15" width="11.33203125" style="772" hidden="1" customWidth="1"/>
    <col min="16" max="26" width="0" style="772" hidden="1" customWidth="1"/>
    <col min="27" max="33" width="12.66015625" style="772" customWidth="1"/>
    <col min="34" max="34" width="24.66015625" style="772" customWidth="1"/>
    <col min="35" max="36" width="14.66015625" style="772" customWidth="1"/>
    <col min="37" max="37" width="9.16015625" style="772" hidden="1" customWidth="1"/>
    <col min="38" max="39" width="11.33203125" style="772" hidden="1" customWidth="1"/>
    <col min="40" max="16384" width="9.16015625" style="772" customWidth="1"/>
  </cols>
  <sheetData>
    <row r="1" spans="1:2" ht="17.25">
      <c r="A1" s="771" t="str">
        <f>'t1'!A1</f>
        <v>CAPPELLANI MILITARI (CM09) - anno 2018</v>
      </c>
      <c r="B1" s="771"/>
    </row>
    <row r="2" spans="1:2" ht="30" customHeight="1" thickBot="1">
      <c r="A2" s="771"/>
      <c r="B2" s="771"/>
    </row>
    <row r="3" spans="1:39" ht="41.25" customHeight="1" thickTop="1">
      <c r="A3" s="773" t="s">
        <v>118</v>
      </c>
      <c r="B3" s="1020" t="s">
        <v>56</v>
      </c>
      <c r="C3" s="1015" t="str">
        <f>"Personale in ausiliaria al 31/12/"&amp;'t1'!L1&amp;""</f>
        <v>Personale in ausiliaria al 31/12/2018</v>
      </c>
      <c r="D3" s="1016"/>
      <c r="E3" s="1015" t="str">
        <f>"Personale in ausiliaria richiamato in servizo SENZA assegni al 31/12/"&amp;'t1'!L1&amp;""</f>
        <v>Personale in ausiliaria richiamato in servizo SENZA assegni al 31/12/2018</v>
      </c>
      <c r="F3" s="1016"/>
      <c r="G3" s="1015" t="str">
        <f>"Personale in ausiliaria richiamato in servizo CON assegni al 31/12/"&amp;'t1'!L1&amp;""</f>
        <v>Personale in ausiliaria richiamato in servizo CON assegni al 31/12/2018</v>
      </c>
      <c r="H3" s="1016"/>
      <c r="I3" s="774" t="s">
        <v>515</v>
      </c>
      <c r="J3" s="774" t="s">
        <v>516</v>
      </c>
      <c r="K3" s="774" t="s">
        <v>517</v>
      </c>
      <c r="L3" s="775" t="s">
        <v>518</v>
      </c>
      <c r="N3" s="1015" t="str">
        <f>"Totale dipendenti al 31/12/"&amp;'t1'!L1&amp;""</f>
        <v>Totale dipendenti al 31/12/2018</v>
      </c>
      <c r="O3" s="1016"/>
      <c r="AA3" s="1015" t="str">
        <f>"Personale in ausiliaria al 31/12/"&amp;'t1'!L1&amp;""</f>
        <v>Personale in ausiliaria al 31/12/2018</v>
      </c>
      <c r="AB3" s="1016"/>
      <c r="AC3" s="1015" t="str">
        <f>"Personale in ausiliaria richiamato in servizo SENZA assegni al 31/12/"&amp;'t1'!L1&amp;""</f>
        <v>Personale in ausiliaria richiamato in servizo SENZA assegni al 31/12/2018</v>
      </c>
      <c r="AD3" s="1016"/>
      <c r="AE3" s="1015" t="str">
        <f>"Personale in ausiliaria richiamato in servizo CON assegni al 31/12/"&amp;'t1'!L1&amp;""</f>
        <v>Personale in ausiliaria richiamato in servizo CON assegni al 31/12/2018</v>
      </c>
      <c r="AF3" s="1016"/>
      <c r="AG3" s="774" t="s">
        <v>515</v>
      </c>
      <c r="AH3" s="774" t="s">
        <v>516</v>
      </c>
      <c r="AI3" s="774" t="s">
        <v>517</v>
      </c>
      <c r="AJ3" s="775" t="s">
        <v>518</v>
      </c>
      <c r="AL3" s="1015" t="str">
        <f>"Totale dipendenti al 31/12/"&amp;'t1'!L1&amp;""</f>
        <v>Totale dipendenti al 31/12/2018</v>
      </c>
      <c r="AM3" s="1016"/>
    </row>
    <row r="4" spans="1:39" ht="13.5" thickBot="1">
      <c r="A4" s="776"/>
      <c r="B4" s="1021"/>
      <c r="C4" s="777" t="s">
        <v>57</v>
      </c>
      <c r="D4" s="778" t="s">
        <v>58</v>
      </c>
      <c r="E4" s="777" t="s">
        <v>57</v>
      </c>
      <c r="F4" s="778" t="s">
        <v>58</v>
      </c>
      <c r="G4" s="777" t="s">
        <v>57</v>
      </c>
      <c r="H4" s="778" t="s">
        <v>58</v>
      </c>
      <c r="I4" s="779" t="s">
        <v>519</v>
      </c>
      <c r="J4" s="779" t="s">
        <v>520</v>
      </c>
      <c r="K4" s="779" t="s">
        <v>521</v>
      </c>
      <c r="L4" s="780" t="s">
        <v>522</v>
      </c>
      <c r="N4" s="777" t="s">
        <v>57</v>
      </c>
      <c r="O4" s="778" t="s">
        <v>58</v>
      </c>
      <c r="AA4" s="777" t="s">
        <v>57</v>
      </c>
      <c r="AB4" s="778" t="s">
        <v>58</v>
      </c>
      <c r="AC4" s="777" t="s">
        <v>57</v>
      </c>
      <c r="AD4" s="778" t="s">
        <v>58</v>
      </c>
      <c r="AE4" s="777" t="s">
        <v>57</v>
      </c>
      <c r="AF4" s="778" t="s">
        <v>58</v>
      </c>
      <c r="AG4" s="779" t="s">
        <v>519</v>
      </c>
      <c r="AH4" s="779" t="s">
        <v>520</v>
      </c>
      <c r="AI4" s="779" t="s">
        <v>521</v>
      </c>
      <c r="AJ4" s="780" t="s">
        <v>522</v>
      </c>
      <c r="AL4" s="777" t="s">
        <v>57</v>
      </c>
      <c r="AM4" s="778" t="s">
        <v>58</v>
      </c>
    </row>
    <row r="5" spans="1:39" ht="13.5" thickTop="1">
      <c r="A5" s="781" t="str">
        <f>'t1'!A6</f>
        <v>ORDINARIO MILITARE</v>
      </c>
      <c r="B5" s="781" t="str">
        <f>'t1'!B6</f>
        <v>0D0359</v>
      </c>
      <c r="C5" s="840">
        <f>ROUND(AA5,0)</f>
        <v>0</v>
      </c>
      <c r="D5" s="841">
        <f aca="true" t="shared" si="0" ref="D5:D20">ROUND(AB5,0)</f>
        <v>0</v>
      </c>
      <c r="E5" s="840">
        <f aca="true" t="shared" si="1" ref="E5:E20">ROUND(AC5,0)</f>
        <v>0</v>
      </c>
      <c r="F5" s="841">
        <f aca="true" t="shared" si="2" ref="F5:F20">ROUND(AD5,0)</f>
        <v>0</v>
      </c>
      <c r="G5" s="840">
        <f aca="true" t="shared" si="3" ref="G5:G20">ROUND(AE5,0)</f>
        <v>0</v>
      </c>
      <c r="H5" s="841">
        <f aca="true" t="shared" si="4" ref="H5:H20">ROUND(AF5,0)</f>
        <v>0</v>
      </c>
      <c r="I5" s="840">
        <f aca="true" t="shared" si="5" ref="I5:I20">ROUND(AG5,0)</f>
        <v>0</v>
      </c>
      <c r="J5" s="840">
        <f aca="true" t="shared" si="6" ref="J5:J20">ROUND(AH5,0)</f>
        <v>0</v>
      </c>
      <c r="K5" s="840">
        <f aca="true" t="shared" si="7" ref="K5:K20">ROUND(AI5,0)</f>
        <v>0</v>
      </c>
      <c r="L5" s="784">
        <f>I5+J5+K5</f>
        <v>0</v>
      </c>
      <c r="M5" s="41">
        <f>'t1'!M6</f>
        <v>0</v>
      </c>
      <c r="N5" s="785">
        <f aca="true" t="shared" si="8" ref="N5:O20">C5+E5+G5</f>
        <v>0</v>
      </c>
      <c r="O5" s="786">
        <f t="shared" si="8"/>
        <v>0</v>
      </c>
      <c r="AA5" s="782"/>
      <c r="AB5" s="783"/>
      <c r="AC5" s="782"/>
      <c r="AD5" s="783"/>
      <c r="AE5" s="782"/>
      <c r="AF5" s="783"/>
      <c r="AG5" s="782"/>
      <c r="AH5" s="782"/>
      <c r="AI5" s="782"/>
      <c r="AJ5" s="784">
        <f>AG5+AH5+AI5</f>
        <v>0</v>
      </c>
      <c r="AK5" s="41">
        <f>'t1'!AK6</f>
        <v>0</v>
      </c>
      <c r="AL5" s="785">
        <f aca="true" t="shared" si="9" ref="AL5:AL20">AA5+AC5+AE5</f>
        <v>0</v>
      </c>
      <c r="AM5" s="786">
        <f aca="true" t="shared" si="10" ref="AM5:AM20">AB5+AD5+AF5</f>
        <v>0</v>
      </c>
    </row>
    <row r="6" spans="1:39" ht="12.75">
      <c r="A6" s="781" t="str">
        <f>'t1'!A7</f>
        <v>VICARIO GENERALE</v>
      </c>
      <c r="B6" s="781" t="str">
        <f>'t1'!B7</f>
        <v>0D0292</v>
      </c>
      <c r="C6" s="840">
        <f aca="true" t="shared" si="11" ref="C6:C20">ROUND(AA6,0)</f>
        <v>0</v>
      </c>
      <c r="D6" s="841">
        <f t="shared" si="0"/>
        <v>0</v>
      </c>
      <c r="E6" s="840">
        <f t="shared" si="1"/>
        <v>0</v>
      </c>
      <c r="F6" s="841">
        <f t="shared" si="2"/>
        <v>0</v>
      </c>
      <c r="G6" s="840">
        <f t="shared" si="3"/>
        <v>0</v>
      </c>
      <c r="H6" s="841">
        <f t="shared" si="4"/>
        <v>0</v>
      </c>
      <c r="I6" s="840">
        <f t="shared" si="5"/>
        <v>0</v>
      </c>
      <c r="J6" s="840">
        <f t="shared" si="6"/>
        <v>0</v>
      </c>
      <c r="K6" s="840">
        <f t="shared" si="7"/>
        <v>0</v>
      </c>
      <c r="L6" s="787">
        <f>I6+J6+K6</f>
        <v>0</v>
      </c>
      <c r="M6" s="41">
        <f>'t1'!M7</f>
        <v>0</v>
      </c>
      <c r="N6" s="785">
        <f t="shared" si="8"/>
        <v>0</v>
      </c>
      <c r="O6" s="786">
        <f t="shared" si="8"/>
        <v>0</v>
      </c>
      <c r="AA6" s="782"/>
      <c r="AB6" s="783"/>
      <c r="AC6" s="782"/>
      <c r="AD6" s="783"/>
      <c r="AE6" s="782"/>
      <c r="AF6" s="783"/>
      <c r="AG6" s="782"/>
      <c r="AH6" s="782"/>
      <c r="AI6" s="782"/>
      <c r="AJ6" s="787">
        <f>AG6+AH6+AI6</f>
        <v>0</v>
      </c>
      <c r="AK6" s="41">
        <f>'t1'!AK7</f>
        <v>0</v>
      </c>
      <c r="AL6" s="785">
        <f t="shared" si="9"/>
        <v>0</v>
      </c>
      <c r="AM6" s="786">
        <f t="shared" si="10"/>
        <v>0</v>
      </c>
    </row>
    <row r="7" spans="1:39" ht="12.75">
      <c r="A7" s="781" t="str">
        <f>'t1'!A8</f>
        <v>ISPETTORE</v>
      </c>
      <c r="B7" s="781" t="str">
        <f>'t1'!B8</f>
        <v>0D0191</v>
      </c>
      <c r="C7" s="840">
        <f t="shared" si="11"/>
        <v>0</v>
      </c>
      <c r="D7" s="841">
        <f t="shared" si="0"/>
        <v>0</v>
      </c>
      <c r="E7" s="840">
        <f t="shared" si="1"/>
        <v>0</v>
      </c>
      <c r="F7" s="841">
        <f t="shared" si="2"/>
        <v>0</v>
      </c>
      <c r="G7" s="840">
        <f t="shared" si="3"/>
        <v>0</v>
      </c>
      <c r="H7" s="841">
        <f t="shared" si="4"/>
        <v>0</v>
      </c>
      <c r="I7" s="840">
        <f t="shared" si="5"/>
        <v>0</v>
      </c>
      <c r="J7" s="840">
        <f t="shared" si="6"/>
        <v>0</v>
      </c>
      <c r="K7" s="840">
        <f t="shared" si="7"/>
        <v>0</v>
      </c>
      <c r="L7" s="787">
        <f aca="true" t="shared" si="12" ref="L7:L20">I7+J7+K7</f>
        <v>0</v>
      </c>
      <c r="M7" s="41">
        <f>'t1'!M8</f>
        <v>0</v>
      </c>
      <c r="N7" s="785">
        <f t="shared" si="8"/>
        <v>0</v>
      </c>
      <c r="O7" s="786">
        <f t="shared" si="8"/>
        <v>0</v>
      </c>
      <c r="AA7" s="782"/>
      <c r="AB7" s="783"/>
      <c r="AC7" s="782"/>
      <c r="AD7" s="783"/>
      <c r="AE7" s="782"/>
      <c r="AF7" s="783"/>
      <c r="AG7" s="782"/>
      <c r="AH7" s="782"/>
      <c r="AI7" s="782"/>
      <c r="AJ7" s="787">
        <f aca="true" t="shared" si="13" ref="AJ7:AJ20">AG7+AH7+AI7</f>
        <v>0</v>
      </c>
      <c r="AK7" s="41">
        <f>'t1'!AK8</f>
        <v>0</v>
      </c>
      <c r="AL7" s="785">
        <f t="shared" si="9"/>
        <v>0</v>
      </c>
      <c r="AM7" s="786">
        <f t="shared" si="10"/>
        <v>0</v>
      </c>
    </row>
    <row r="8" spans="1:39" ht="12.75">
      <c r="A8" s="781" t="str">
        <f>'t1'!A9</f>
        <v>III CAPPELLANO CAPO + 23 ANNI</v>
      </c>
      <c r="B8" s="781" t="str">
        <f>'t1'!B9</f>
        <v>0D0545</v>
      </c>
      <c r="C8" s="840">
        <f t="shared" si="11"/>
        <v>0</v>
      </c>
      <c r="D8" s="841">
        <f t="shared" si="0"/>
        <v>0</v>
      </c>
      <c r="E8" s="840">
        <f t="shared" si="1"/>
        <v>0</v>
      </c>
      <c r="F8" s="841">
        <f t="shared" si="2"/>
        <v>0</v>
      </c>
      <c r="G8" s="840">
        <f t="shared" si="3"/>
        <v>0</v>
      </c>
      <c r="H8" s="841">
        <f t="shared" si="4"/>
        <v>0</v>
      </c>
      <c r="I8" s="840">
        <f t="shared" si="5"/>
        <v>0</v>
      </c>
      <c r="J8" s="840">
        <f t="shared" si="6"/>
        <v>0</v>
      </c>
      <c r="K8" s="840">
        <f t="shared" si="7"/>
        <v>0</v>
      </c>
      <c r="L8" s="787">
        <f t="shared" si="12"/>
        <v>0</v>
      </c>
      <c r="M8" s="41">
        <f>'t1'!M9</f>
        <v>0</v>
      </c>
      <c r="N8" s="785">
        <f t="shared" si="8"/>
        <v>0</v>
      </c>
      <c r="O8" s="786">
        <f t="shared" si="8"/>
        <v>0</v>
      </c>
      <c r="AA8" s="782"/>
      <c r="AB8" s="783"/>
      <c r="AC8" s="782"/>
      <c r="AD8" s="783"/>
      <c r="AE8" s="782"/>
      <c r="AF8" s="783"/>
      <c r="AG8" s="782"/>
      <c r="AH8" s="782"/>
      <c r="AI8" s="782"/>
      <c r="AJ8" s="787">
        <f t="shared" si="13"/>
        <v>0</v>
      </c>
      <c r="AK8" s="41">
        <f>'t1'!AK9</f>
        <v>0</v>
      </c>
      <c r="AL8" s="785">
        <f t="shared" si="9"/>
        <v>0</v>
      </c>
      <c r="AM8" s="786">
        <f t="shared" si="10"/>
        <v>0</v>
      </c>
    </row>
    <row r="9" spans="1:39" ht="12.75">
      <c r="A9" s="781" t="str">
        <f>'t1'!A10</f>
        <v>III CAPPELLANO CAPO</v>
      </c>
      <c r="B9" s="781" t="str">
        <f>'t1'!B10</f>
        <v>0D0357</v>
      </c>
      <c r="C9" s="840">
        <f t="shared" si="11"/>
        <v>0</v>
      </c>
      <c r="D9" s="841">
        <f t="shared" si="0"/>
        <v>0</v>
      </c>
      <c r="E9" s="840">
        <f t="shared" si="1"/>
        <v>0</v>
      </c>
      <c r="F9" s="841">
        <f t="shared" si="2"/>
        <v>0</v>
      </c>
      <c r="G9" s="840">
        <f t="shared" si="3"/>
        <v>0</v>
      </c>
      <c r="H9" s="841">
        <f t="shared" si="4"/>
        <v>0</v>
      </c>
      <c r="I9" s="840">
        <f t="shared" si="5"/>
        <v>0</v>
      </c>
      <c r="J9" s="840">
        <f t="shared" si="6"/>
        <v>0</v>
      </c>
      <c r="K9" s="840">
        <f t="shared" si="7"/>
        <v>0</v>
      </c>
      <c r="L9" s="787">
        <f t="shared" si="12"/>
        <v>0</v>
      </c>
      <c r="M9" s="41">
        <f>'t1'!M10</f>
        <v>0</v>
      </c>
      <c r="N9" s="785">
        <f t="shared" si="8"/>
        <v>0</v>
      </c>
      <c r="O9" s="786">
        <f t="shared" si="8"/>
        <v>0</v>
      </c>
      <c r="AA9" s="782"/>
      <c r="AB9" s="783"/>
      <c r="AC9" s="782"/>
      <c r="AD9" s="783"/>
      <c r="AE9" s="782"/>
      <c r="AF9" s="783"/>
      <c r="AG9" s="782"/>
      <c r="AH9" s="782"/>
      <c r="AI9" s="782"/>
      <c r="AJ9" s="787">
        <f t="shared" si="13"/>
        <v>0</v>
      </c>
      <c r="AK9" s="41">
        <f>'t1'!AK10</f>
        <v>0</v>
      </c>
      <c r="AL9" s="785">
        <f t="shared" si="9"/>
        <v>0</v>
      </c>
      <c r="AM9" s="786">
        <f t="shared" si="10"/>
        <v>0</v>
      </c>
    </row>
    <row r="10" spans="1:39" ht="12.75">
      <c r="A10" s="781" t="str">
        <f>'t1'!A11</f>
        <v>II CAPPELLANO CAPO + 23 ANNI</v>
      </c>
      <c r="B10" s="781" t="str">
        <f>'t1'!B11</f>
        <v>0D0546</v>
      </c>
      <c r="C10" s="840">
        <f t="shared" si="11"/>
        <v>0</v>
      </c>
      <c r="D10" s="841">
        <f t="shared" si="0"/>
        <v>0</v>
      </c>
      <c r="E10" s="840">
        <f t="shared" si="1"/>
        <v>0</v>
      </c>
      <c r="F10" s="841">
        <f t="shared" si="2"/>
        <v>0</v>
      </c>
      <c r="G10" s="840">
        <f t="shared" si="3"/>
        <v>0</v>
      </c>
      <c r="H10" s="841">
        <f t="shared" si="4"/>
        <v>0</v>
      </c>
      <c r="I10" s="840">
        <f t="shared" si="5"/>
        <v>0</v>
      </c>
      <c r="J10" s="840">
        <f t="shared" si="6"/>
        <v>0</v>
      </c>
      <c r="K10" s="840">
        <f t="shared" si="7"/>
        <v>0</v>
      </c>
      <c r="L10" s="787">
        <f t="shared" si="12"/>
        <v>0</v>
      </c>
      <c r="M10" s="41">
        <f>'t1'!M11</f>
        <v>0</v>
      </c>
      <c r="N10" s="785">
        <f t="shared" si="8"/>
        <v>0</v>
      </c>
      <c r="O10" s="786">
        <f t="shared" si="8"/>
        <v>0</v>
      </c>
      <c r="AA10" s="782"/>
      <c r="AB10" s="783"/>
      <c r="AC10" s="782"/>
      <c r="AD10" s="783"/>
      <c r="AE10" s="782"/>
      <c r="AF10" s="783"/>
      <c r="AG10" s="782"/>
      <c r="AH10" s="782"/>
      <c r="AI10" s="782"/>
      <c r="AJ10" s="787">
        <f t="shared" si="13"/>
        <v>0</v>
      </c>
      <c r="AK10" s="41">
        <f>'t1'!AK11</f>
        <v>0</v>
      </c>
      <c r="AL10" s="785">
        <f t="shared" si="9"/>
        <v>0</v>
      </c>
      <c r="AM10" s="786">
        <f t="shared" si="10"/>
        <v>0</v>
      </c>
    </row>
    <row r="11" spans="1:39" ht="12.75">
      <c r="A11" s="781" t="str">
        <f>'t1'!A12</f>
        <v>II  CAPPELLANO  CAPO  +  18 (TEN.COL.)</v>
      </c>
      <c r="B11" s="781" t="str">
        <f>'t1'!B12</f>
        <v>0D0969</v>
      </c>
      <c r="C11" s="840">
        <f t="shared" si="11"/>
        <v>0</v>
      </c>
      <c r="D11" s="841">
        <f t="shared" si="0"/>
        <v>0</v>
      </c>
      <c r="E11" s="840">
        <f t="shared" si="1"/>
        <v>0</v>
      </c>
      <c r="F11" s="841">
        <f t="shared" si="2"/>
        <v>0</v>
      </c>
      <c r="G11" s="840">
        <f t="shared" si="3"/>
        <v>0</v>
      </c>
      <c r="H11" s="841">
        <f t="shared" si="4"/>
        <v>0</v>
      </c>
      <c r="I11" s="840">
        <f t="shared" si="5"/>
        <v>0</v>
      </c>
      <c r="J11" s="840">
        <f t="shared" si="6"/>
        <v>0</v>
      </c>
      <c r="K11" s="840">
        <f t="shared" si="7"/>
        <v>0</v>
      </c>
      <c r="L11" s="787">
        <f t="shared" si="12"/>
        <v>0</v>
      </c>
      <c r="M11" s="41">
        <f>'t1'!M12</f>
        <v>0</v>
      </c>
      <c r="N11" s="785">
        <f t="shared" si="8"/>
        <v>0</v>
      </c>
      <c r="O11" s="786">
        <f t="shared" si="8"/>
        <v>0</v>
      </c>
      <c r="AA11" s="782"/>
      <c r="AB11" s="783"/>
      <c r="AC11" s="782"/>
      <c r="AD11" s="783"/>
      <c r="AE11" s="782"/>
      <c r="AF11" s="783"/>
      <c r="AG11" s="782"/>
      <c r="AH11" s="782"/>
      <c r="AI11" s="782"/>
      <c r="AJ11" s="787">
        <f t="shared" si="13"/>
        <v>0</v>
      </c>
      <c r="AK11" s="41">
        <f>'t1'!AK12</f>
        <v>0</v>
      </c>
      <c r="AL11" s="785">
        <f t="shared" si="9"/>
        <v>0</v>
      </c>
      <c r="AM11" s="786">
        <f t="shared" si="10"/>
        <v>0</v>
      </c>
    </row>
    <row r="12" spans="1:39" ht="12.75">
      <c r="A12" s="781" t="str">
        <f>'t1'!A13</f>
        <v>II CAPPELLANO CAPO +13 ANNI</v>
      </c>
      <c r="B12" s="781" t="str">
        <f>'t1'!B13</f>
        <v>0D0547</v>
      </c>
      <c r="C12" s="840">
        <f t="shared" si="11"/>
        <v>0</v>
      </c>
      <c r="D12" s="841">
        <f t="shared" si="0"/>
        <v>0</v>
      </c>
      <c r="E12" s="840">
        <f t="shared" si="1"/>
        <v>0</v>
      </c>
      <c r="F12" s="841">
        <f t="shared" si="2"/>
        <v>0</v>
      </c>
      <c r="G12" s="840">
        <f t="shared" si="3"/>
        <v>0</v>
      </c>
      <c r="H12" s="841">
        <f t="shared" si="4"/>
        <v>0</v>
      </c>
      <c r="I12" s="840">
        <f t="shared" si="5"/>
        <v>0</v>
      </c>
      <c r="J12" s="840">
        <f t="shared" si="6"/>
        <v>0</v>
      </c>
      <c r="K12" s="840">
        <f t="shared" si="7"/>
        <v>0</v>
      </c>
      <c r="L12" s="787">
        <f t="shared" si="12"/>
        <v>0</v>
      </c>
      <c r="M12" s="41">
        <f>'t1'!M13</f>
        <v>0</v>
      </c>
      <c r="N12" s="785">
        <f t="shared" si="8"/>
        <v>0</v>
      </c>
      <c r="O12" s="786">
        <f t="shared" si="8"/>
        <v>0</v>
      </c>
      <c r="AA12" s="782"/>
      <c r="AB12" s="783"/>
      <c r="AC12" s="782"/>
      <c r="AD12" s="783"/>
      <c r="AE12" s="782"/>
      <c r="AF12" s="783"/>
      <c r="AG12" s="782"/>
      <c r="AH12" s="782"/>
      <c r="AI12" s="782"/>
      <c r="AJ12" s="787">
        <f t="shared" si="13"/>
        <v>0</v>
      </c>
      <c r="AK12" s="41">
        <f>'t1'!AK13</f>
        <v>0</v>
      </c>
      <c r="AL12" s="785">
        <f t="shared" si="9"/>
        <v>0</v>
      </c>
      <c r="AM12" s="786">
        <f t="shared" si="10"/>
        <v>0</v>
      </c>
    </row>
    <row r="13" spans="1:39" ht="12.75">
      <c r="A13" s="781" t="str">
        <f>'t1'!A14</f>
        <v>I CAPPELLANO CAPO + 23 ANNI</v>
      </c>
      <c r="B13" s="781" t="str">
        <f>'t1'!B14</f>
        <v>0D0548</v>
      </c>
      <c r="C13" s="840">
        <f t="shared" si="11"/>
        <v>0</v>
      </c>
      <c r="D13" s="841">
        <f t="shared" si="0"/>
        <v>0</v>
      </c>
      <c r="E13" s="840">
        <f t="shared" si="1"/>
        <v>0</v>
      </c>
      <c r="F13" s="841">
        <f t="shared" si="2"/>
        <v>0</v>
      </c>
      <c r="G13" s="840">
        <f t="shared" si="3"/>
        <v>0</v>
      </c>
      <c r="H13" s="841">
        <f t="shared" si="4"/>
        <v>0</v>
      </c>
      <c r="I13" s="840">
        <f t="shared" si="5"/>
        <v>0</v>
      </c>
      <c r="J13" s="840">
        <f t="shared" si="6"/>
        <v>0</v>
      </c>
      <c r="K13" s="840">
        <f t="shared" si="7"/>
        <v>0</v>
      </c>
      <c r="L13" s="787">
        <f t="shared" si="12"/>
        <v>0</v>
      </c>
      <c r="M13" s="41">
        <f>'t1'!M14</f>
        <v>0</v>
      </c>
      <c r="N13" s="785">
        <f t="shared" si="8"/>
        <v>0</v>
      </c>
      <c r="O13" s="786">
        <f t="shared" si="8"/>
        <v>0</v>
      </c>
      <c r="AA13" s="782"/>
      <c r="AB13" s="783"/>
      <c r="AC13" s="782"/>
      <c r="AD13" s="783"/>
      <c r="AE13" s="782"/>
      <c r="AF13" s="783"/>
      <c r="AG13" s="782"/>
      <c r="AH13" s="782"/>
      <c r="AI13" s="782"/>
      <c r="AJ13" s="787">
        <f t="shared" si="13"/>
        <v>0</v>
      </c>
      <c r="AK13" s="41">
        <f>'t1'!AK14</f>
        <v>0</v>
      </c>
      <c r="AL13" s="785">
        <f t="shared" si="9"/>
        <v>0</v>
      </c>
      <c r="AM13" s="786">
        <f t="shared" si="10"/>
        <v>0</v>
      </c>
    </row>
    <row r="14" spans="1:39" ht="12.75">
      <c r="A14" s="781" t="str">
        <f>'t1'!A15</f>
        <v>I CAPPELLANO CAPO + 13 ANNI</v>
      </c>
      <c r="B14" s="781" t="str">
        <f>'t1'!B15</f>
        <v>0D0549</v>
      </c>
      <c r="C14" s="840">
        <f t="shared" si="11"/>
        <v>0</v>
      </c>
      <c r="D14" s="841">
        <f t="shared" si="0"/>
        <v>0</v>
      </c>
      <c r="E14" s="840">
        <f t="shared" si="1"/>
        <v>0</v>
      </c>
      <c r="F14" s="841">
        <f t="shared" si="2"/>
        <v>0</v>
      </c>
      <c r="G14" s="840">
        <f t="shared" si="3"/>
        <v>0</v>
      </c>
      <c r="H14" s="841">
        <f t="shared" si="4"/>
        <v>0</v>
      </c>
      <c r="I14" s="840">
        <f t="shared" si="5"/>
        <v>0</v>
      </c>
      <c r="J14" s="840">
        <f t="shared" si="6"/>
        <v>0</v>
      </c>
      <c r="K14" s="840">
        <f t="shared" si="7"/>
        <v>0</v>
      </c>
      <c r="L14" s="787">
        <f t="shared" si="12"/>
        <v>0</v>
      </c>
      <c r="M14" s="41">
        <f>'t1'!M15</f>
        <v>0</v>
      </c>
      <c r="N14" s="785">
        <f t="shared" si="8"/>
        <v>0</v>
      </c>
      <c r="O14" s="786">
        <f t="shared" si="8"/>
        <v>0</v>
      </c>
      <c r="AA14" s="782"/>
      <c r="AB14" s="783"/>
      <c r="AC14" s="782"/>
      <c r="AD14" s="783"/>
      <c r="AE14" s="782"/>
      <c r="AF14" s="783"/>
      <c r="AG14" s="782"/>
      <c r="AH14" s="782"/>
      <c r="AI14" s="782"/>
      <c r="AJ14" s="787">
        <f t="shared" si="13"/>
        <v>0</v>
      </c>
      <c r="AK14" s="41">
        <f>'t1'!AK15</f>
        <v>0</v>
      </c>
      <c r="AL14" s="785">
        <f t="shared" si="9"/>
        <v>0</v>
      </c>
      <c r="AM14" s="786">
        <f t="shared" si="10"/>
        <v>0</v>
      </c>
    </row>
    <row r="15" spans="1:39" ht="12.75">
      <c r="A15" s="781" t="str">
        <f>'t1'!A16</f>
        <v>II CAPPELLANO CAPO</v>
      </c>
      <c r="B15" s="781" t="str">
        <f>'t1'!B16</f>
        <v>019355</v>
      </c>
      <c r="C15" s="840">
        <f t="shared" si="11"/>
        <v>0</v>
      </c>
      <c r="D15" s="841">
        <f t="shared" si="0"/>
        <v>0</v>
      </c>
      <c r="E15" s="840">
        <f t="shared" si="1"/>
        <v>0</v>
      </c>
      <c r="F15" s="841">
        <f t="shared" si="2"/>
        <v>0</v>
      </c>
      <c r="G15" s="840">
        <f t="shared" si="3"/>
        <v>0</v>
      </c>
      <c r="H15" s="841">
        <f t="shared" si="4"/>
        <v>0</v>
      </c>
      <c r="I15" s="840">
        <f t="shared" si="5"/>
        <v>0</v>
      </c>
      <c r="J15" s="840">
        <f t="shared" si="6"/>
        <v>0</v>
      </c>
      <c r="K15" s="840">
        <f t="shared" si="7"/>
        <v>0</v>
      </c>
      <c r="L15" s="787">
        <f t="shared" si="12"/>
        <v>0</v>
      </c>
      <c r="M15" s="41">
        <f>'t1'!M16</f>
        <v>0</v>
      </c>
      <c r="N15" s="785">
        <f t="shared" si="8"/>
        <v>0</v>
      </c>
      <c r="O15" s="786">
        <f t="shared" si="8"/>
        <v>0</v>
      </c>
      <c r="AA15" s="782"/>
      <c r="AB15" s="783"/>
      <c r="AC15" s="782"/>
      <c r="AD15" s="783"/>
      <c r="AE15" s="782"/>
      <c r="AF15" s="783"/>
      <c r="AG15" s="782"/>
      <c r="AH15" s="782"/>
      <c r="AI15" s="782"/>
      <c r="AJ15" s="787">
        <f t="shared" si="13"/>
        <v>0</v>
      </c>
      <c r="AK15" s="41">
        <f>'t1'!AK16</f>
        <v>0</v>
      </c>
      <c r="AL15" s="785">
        <f t="shared" si="9"/>
        <v>0</v>
      </c>
      <c r="AM15" s="786">
        <f t="shared" si="10"/>
        <v>0</v>
      </c>
    </row>
    <row r="16" spans="1:39" ht="12.75">
      <c r="A16" s="781" t="str">
        <f>'t1'!A17</f>
        <v>I  CAPPELLANO  CAPO  CON 3 ANNI NEL GRADO (MAGG.)</v>
      </c>
      <c r="B16" s="781" t="str">
        <f>'t1'!B17</f>
        <v>019970</v>
      </c>
      <c r="C16" s="840">
        <f t="shared" si="11"/>
        <v>0</v>
      </c>
      <c r="D16" s="841">
        <f t="shared" si="0"/>
        <v>0</v>
      </c>
      <c r="E16" s="840">
        <f t="shared" si="1"/>
        <v>0</v>
      </c>
      <c r="F16" s="841">
        <f t="shared" si="2"/>
        <v>0</v>
      </c>
      <c r="G16" s="840">
        <f t="shared" si="3"/>
        <v>0</v>
      </c>
      <c r="H16" s="841">
        <f t="shared" si="4"/>
        <v>0</v>
      </c>
      <c r="I16" s="840">
        <f t="shared" si="5"/>
        <v>0</v>
      </c>
      <c r="J16" s="840">
        <f t="shared" si="6"/>
        <v>0</v>
      </c>
      <c r="K16" s="840">
        <f t="shared" si="7"/>
        <v>0</v>
      </c>
      <c r="L16" s="787">
        <f t="shared" si="12"/>
        <v>0</v>
      </c>
      <c r="M16" s="41">
        <f>'t1'!M17</f>
        <v>0</v>
      </c>
      <c r="N16" s="785">
        <f t="shared" si="8"/>
        <v>0</v>
      </c>
      <c r="O16" s="786">
        <f t="shared" si="8"/>
        <v>0</v>
      </c>
      <c r="AA16" s="782"/>
      <c r="AB16" s="783"/>
      <c r="AC16" s="782"/>
      <c r="AD16" s="783"/>
      <c r="AE16" s="782"/>
      <c r="AF16" s="783"/>
      <c r="AG16" s="782"/>
      <c r="AH16" s="782"/>
      <c r="AI16" s="782"/>
      <c r="AJ16" s="787">
        <f t="shared" si="13"/>
        <v>0</v>
      </c>
      <c r="AK16" s="41">
        <f>'t1'!AK17</f>
        <v>0</v>
      </c>
      <c r="AL16" s="785">
        <f t="shared" si="9"/>
        <v>0</v>
      </c>
      <c r="AM16" s="786">
        <f t="shared" si="10"/>
        <v>0</v>
      </c>
    </row>
    <row r="17" spans="1:39" ht="12.75">
      <c r="A17" s="781" t="str">
        <f>'t1'!A18</f>
        <v>I CAPPELLANO CAPO</v>
      </c>
      <c r="B17" s="781" t="str">
        <f>'t1'!B18</f>
        <v>019287</v>
      </c>
      <c r="C17" s="840">
        <f t="shared" si="11"/>
        <v>0</v>
      </c>
      <c r="D17" s="841">
        <f t="shared" si="0"/>
        <v>0</v>
      </c>
      <c r="E17" s="840">
        <f t="shared" si="1"/>
        <v>0</v>
      </c>
      <c r="F17" s="841">
        <f t="shared" si="2"/>
        <v>0</v>
      </c>
      <c r="G17" s="840">
        <f t="shared" si="3"/>
        <v>0</v>
      </c>
      <c r="H17" s="841">
        <f t="shared" si="4"/>
        <v>0</v>
      </c>
      <c r="I17" s="840">
        <f t="shared" si="5"/>
        <v>0</v>
      </c>
      <c r="J17" s="840">
        <f t="shared" si="6"/>
        <v>0</v>
      </c>
      <c r="K17" s="840">
        <f t="shared" si="7"/>
        <v>0</v>
      </c>
      <c r="L17" s="787">
        <f t="shared" si="12"/>
        <v>0</v>
      </c>
      <c r="M17" s="41">
        <f>'t1'!M18</f>
        <v>0</v>
      </c>
      <c r="N17" s="785">
        <f t="shared" si="8"/>
        <v>0</v>
      </c>
      <c r="O17" s="786">
        <f t="shared" si="8"/>
        <v>0</v>
      </c>
      <c r="AA17" s="782"/>
      <c r="AB17" s="783"/>
      <c r="AC17" s="782"/>
      <c r="AD17" s="783"/>
      <c r="AE17" s="782"/>
      <c r="AF17" s="783"/>
      <c r="AG17" s="782"/>
      <c r="AH17" s="782"/>
      <c r="AI17" s="782"/>
      <c r="AJ17" s="787">
        <f t="shared" si="13"/>
        <v>0</v>
      </c>
      <c r="AK17" s="41">
        <f>'t1'!AK18</f>
        <v>0</v>
      </c>
      <c r="AL17" s="785">
        <f t="shared" si="9"/>
        <v>0</v>
      </c>
      <c r="AM17" s="786">
        <f t="shared" si="10"/>
        <v>0</v>
      </c>
    </row>
    <row r="18" spans="1:39" ht="12.75">
      <c r="A18" s="781" t="str">
        <f>'t1'!A19</f>
        <v>CAPPELLANO  CAPO + 10  (CAP.)</v>
      </c>
      <c r="B18" s="781" t="str">
        <f>'t1'!B19</f>
        <v>018971</v>
      </c>
      <c r="C18" s="840">
        <f t="shared" si="11"/>
        <v>0</v>
      </c>
      <c r="D18" s="841">
        <f t="shared" si="0"/>
        <v>0</v>
      </c>
      <c r="E18" s="840">
        <f t="shared" si="1"/>
        <v>0</v>
      </c>
      <c r="F18" s="841">
        <f t="shared" si="2"/>
        <v>0</v>
      </c>
      <c r="G18" s="840">
        <f t="shared" si="3"/>
        <v>0</v>
      </c>
      <c r="H18" s="841">
        <f t="shared" si="4"/>
        <v>0</v>
      </c>
      <c r="I18" s="840">
        <f t="shared" si="5"/>
        <v>0</v>
      </c>
      <c r="J18" s="840">
        <f t="shared" si="6"/>
        <v>0</v>
      </c>
      <c r="K18" s="840">
        <f t="shared" si="7"/>
        <v>0</v>
      </c>
      <c r="L18" s="787">
        <f t="shared" si="12"/>
        <v>0</v>
      </c>
      <c r="M18" s="41">
        <f>'t1'!M19</f>
        <v>0</v>
      </c>
      <c r="N18" s="785">
        <f t="shared" si="8"/>
        <v>0</v>
      </c>
      <c r="O18" s="786">
        <f t="shared" si="8"/>
        <v>0</v>
      </c>
      <c r="AA18" s="782"/>
      <c r="AB18" s="783"/>
      <c r="AC18" s="782"/>
      <c r="AD18" s="783"/>
      <c r="AE18" s="782"/>
      <c r="AF18" s="783"/>
      <c r="AG18" s="782"/>
      <c r="AH18" s="782"/>
      <c r="AI18" s="782"/>
      <c r="AJ18" s="787">
        <f t="shared" si="13"/>
        <v>0</v>
      </c>
      <c r="AK18" s="41">
        <f>'t1'!AK19</f>
        <v>0</v>
      </c>
      <c r="AL18" s="785">
        <f t="shared" si="9"/>
        <v>0</v>
      </c>
      <c r="AM18" s="786">
        <f t="shared" si="10"/>
        <v>0</v>
      </c>
    </row>
    <row r="19" spans="1:39" ht="12.75">
      <c r="A19" s="781" t="str">
        <f>'t1'!A20</f>
        <v>CAPPELLANO CAPO</v>
      </c>
      <c r="B19" s="781" t="str">
        <f>'t1'!B20</f>
        <v>018284</v>
      </c>
      <c r="C19" s="840">
        <f t="shared" si="11"/>
        <v>0</v>
      </c>
      <c r="D19" s="841">
        <f t="shared" si="0"/>
        <v>0</v>
      </c>
      <c r="E19" s="840">
        <f t="shared" si="1"/>
        <v>0</v>
      </c>
      <c r="F19" s="841">
        <f t="shared" si="2"/>
        <v>0</v>
      </c>
      <c r="G19" s="840">
        <f t="shared" si="3"/>
        <v>0</v>
      </c>
      <c r="H19" s="841">
        <f t="shared" si="4"/>
        <v>0</v>
      </c>
      <c r="I19" s="840">
        <f t="shared" si="5"/>
        <v>0</v>
      </c>
      <c r="J19" s="840">
        <f t="shared" si="6"/>
        <v>0</v>
      </c>
      <c r="K19" s="840">
        <f t="shared" si="7"/>
        <v>0</v>
      </c>
      <c r="L19" s="787">
        <f t="shared" si="12"/>
        <v>0</v>
      </c>
      <c r="M19" s="41">
        <f>'t1'!M20</f>
        <v>0</v>
      </c>
      <c r="N19" s="785">
        <f t="shared" si="8"/>
        <v>0</v>
      </c>
      <c r="O19" s="786">
        <f t="shared" si="8"/>
        <v>0</v>
      </c>
      <c r="AA19" s="782"/>
      <c r="AB19" s="783"/>
      <c r="AC19" s="782"/>
      <c r="AD19" s="783"/>
      <c r="AE19" s="782"/>
      <c r="AF19" s="783"/>
      <c r="AG19" s="782"/>
      <c r="AH19" s="782"/>
      <c r="AI19" s="782"/>
      <c r="AJ19" s="787">
        <f t="shared" si="13"/>
        <v>0</v>
      </c>
      <c r="AK19" s="41">
        <f>'t1'!AK20</f>
        <v>0</v>
      </c>
      <c r="AL19" s="785">
        <f t="shared" si="9"/>
        <v>0</v>
      </c>
      <c r="AM19" s="786">
        <f t="shared" si="10"/>
        <v>0</v>
      </c>
    </row>
    <row r="20" spans="1:39" ht="13.5" thickBot="1">
      <c r="A20" s="781" t="str">
        <f>'t1'!A21</f>
        <v>CAPPELLANO ADDETTO</v>
      </c>
      <c r="B20" s="781" t="str">
        <f>'t1'!B21</f>
        <v>018281</v>
      </c>
      <c r="C20" s="840">
        <f t="shared" si="11"/>
        <v>0</v>
      </c>
      <c r="D20" s="841">
        <f t="shared" si="0"/>
        <v>0</v>
      </c>
      <c r="E20" s="840">
        <f t="shared" si="1"/>
        <v>0</v>
      </c>
      <c r="F20" s="841">
        <f t="shared" si="2"/>
        <v>0</v>
      </c>
      <c r="G20" s="840">
        <f t="shared" si="3"/>
        <v>0</v>
      </c>
      <c r="H20" s="841">
        <f t="shared" si="4"/>
        <v>0</v>
      </c>
      <c r="I20" s="840">
        <f t="shared" si="5"/>
        <v>0</v>
      </c>
      <c r="J20" s="840">
        <f t="shared" si="6"/>
        <v>0</v>
      </c>
      <c r="K20" s="840">
        <f t="shared" si="7"/>
        <v>0</v>
      </c>
      <c r="L20" s="787">
        <f t="shared" si="12"/>
        <v>0</v>
      </c>
      <c r="M20" s="41">
        <f>'t1'!M21</f>
        <v>0</v>
      </c>
      <c r="N20" s="785">
        <f t="shared" si="8"/>
        <v>0</v>
      </c>
      <c r="O20" s="786">
        <f t="shared" si="8"/>
        <v>0</v>
      </c>
      <c r="AA20" s="782"/>
      <c r="AB20" s="783"/>
      <c r="AC20" s="782"/>
      <c r="AD20" s="783"/>
      <c r="AE20" s="782"/>
      <c r="AF20" s="783"/>
      <c r="AG20" s="782"/>
      <c r="AH20" s="782"/>
      <c r="AI20" s="782"/>
      <c r="AJ20" s="787">
        <f t="shared" si="13"/>
        <v>0</v>
      </c>
      <c r="AK20" s="41">
        <f>'t1'!AK21</f>
        <v>0</v>
      </c>
      <c r="AL20" s="785">
        <f t="shared" si="9"/>
        <v>0</v>
      </c>
      <c r="AM20" s="786">
        <f t="shared" si="10"/>
        <v>0</v>
      </c>
    </row>
    <row r="21" spans="1:39" ht="14.25" thickBot="1" thickTop="1">
      <c r="A21" s="788" t="s">
        <v>59</v>
      </c>
      <c r="B21" s="789"/>
      <c r="C21" s="790">
        <f aca="true" t="shared" si="14" ref="C21:L21">SUM(C5:C20)</f>
        <v>0</v>
      </c>
      <c r="D21" s="791">
        <f t="shared" si="14"/>
        <v>0</v>
      </c>
      <c r="E21" s="790">
        <f t="shared" si="14"/>
        <v>0</v>
      </c>
      <c r="F21" s="791">
        <f t="shared" si="14"/>
        <v>0</v>
      </c>
      <c r="G21" s="790">
        <f t="shared" si="14"/>
        <v>0</v>
      </c>
      <c r="H21" s="791">
        <f t="shared" si="14"/>
        <v>0</v>
      </c>
      <c r="I21" s="790">
        <f t="shared" si="14"/>
        <v>0</v>
      </c>
      <c r="J21" s="790">
        <f t="shared" si="14"/>
        <v>0</v>
      </c>
      <c r="K21" s="790">
        <f t="shared" si="14"/>
        <v>0</v>
      </c>
      <c r="L21" s="792">
        <f t="shared" si="14"/>
        <v>0</v>
      </c>
      <c r="N21" s="790">
        <f>SUM(N5:N20)</f>
        <v>0</v>
      </c>
      <c r="O21" s="791">
        <f>SUM(O5:O20)</f>
        <v>0</v>
      </c>
      <c r="AA21" s="790">
        <f aca="true" t="shared" si="15" ref="AA21:AJ21">SUM(AA5:AA20)</f>
        <v>0</v>
      </c>
      <c r="AB21" s="791">
        <f t="shared" si="15"/>
        <v>0</v>
      </c>
      <c r="AC21" s="790">
        <f t="shared" si="15"/>
        <v>0</v>
      </c>
      <c r="AD21" s="791">
        <f t="shared" si="15"/>
        <v>0</v>
      </c>
      <c r="AE21" s="790">
        <f t="shared" si="15"/>
        <v>0</v>
      </c>
      <c r="AF21" s="791">
        <f t="shared" si="15"/>
        <v>0</v>
      </c>
      <c r="AG21" s="790">
        <f t="shared" si="15"/>
        <v>0</v>
      </c>
      <c r="AH21" s="790">
        <f t="shared" si="15"/>
        <v>0</v>
      </c>
      <c r="AI21" s="790">
        <f t="shared" si="15"/>
        <v>0</v>
      </c>
      <c r="AJ21" s="792">
        <f t="shared" si="15"/>
        <v>0</v>
      </c>
      <c r="AL21" s="790">
        <f>SUM(AL5:AL20)</f>
        <v>0</v>
      </c>
      <c r="AM21" s="791">
        <f>SUM(AM5:AM20)</f>
        <v>0</v>
      </c>
    </row>
    <row r="22" ht="12.75" hidden="1">
      <c r="A22" s="793"/>
    </row>
    <row r="23" ht="12.75" hidden="1">
      <c r="A23" s="793"/>
    </row>
    <row r="24" ht="12.75">
      <c r="A24" s="793"/>
    </row>
    <row r="25" spans="1:2" ht="17.25">
      <c r="A25" s="771" t="s">
        <v>523</v>
      </c>
      <c r="B25" s="771"/>
    </row>
    <row r="26" ht="6.75" customHeight="1" thickBot="1"/>
    <row r="27" spans="1:32" ht="13.5" thickBot="1">
      <c r="A27" s="794" t="s">
        <v>113</v>
      </c>
      <c r="B27" s="795" t="s">
        <v>87</v>
      </c>
      <c r="C27" s="796" t="s">
        <v>88</v>
      </c>
      <c r="D27" s="797"/>
      <c r="E27" s="797"/>
      <c r="G27" s="797"/>
      <c r="H27" s="797"/>
      <c r="AA27" s="796" t="s">
        <v>88</v>
      </c>
      <c r="AB27" s="797"/>
      <c r="AC27" s="797"/>
      <c r="AE27" s="797"/>
      <c r="AF27" s="797"/>
    </row>
    <row r="28" spans="1:36" ht="21.75" customHeight="1" thickTop="1">
      <c r="A28" s="798" t="s">
        <v>524</v>
      </c>
      <c r="B28" s="799" t="s">
        <v>525</v>
      </c>
      <c r="C28" s="842">
        <f>ROUND(AA28,0)</f>
        <v>0</v>
      </c>
      <c r="D28" s="801"/>
      <c r="E28" s="802" t="s">
        <v>526</v>
      </c>
      <c r="F28" s="1017">
        <f>IF((N21+O21)&gt;0,IF(L21&gt;0,"","ATTENZIONE!!! Non sono state inserite indennità per il personale presente al 31-12"),IF((N21+O21)=0,IF(L21&gt;0,"ATTENZIONE!!! Non è stato inserito personale in ausiliaria presente al 31-12","")))</f>
      </c>
      <c r="G28" s="1018"/>
      <c r="H28" s="1018"/>
      <c r="I28" s="1018"/>
      <c r="J28" s="1018"/>
      <c r="K28" s="1018"/>
      <c r="L28" s="1019"/>
      <c r="AA28" s="800"/>
      <c r="AB28" s="801"/>
      <c r="AC28" s="802" t="s">
        <v>526</v>
      </c>
      <c r="AD28" s="1017">
        <f>IF((AL21+AM21)&gt;0,IF(AJ21&gt;0,"","ATTENZIONE!!! Non sono state inserite indennità per il personale presente al 31-12"),IF((AL21+AM21)=0,IF(AJ21&gt;0,"ATTENZIONE!!! Non è stato inserito personale in ausiliaria presente al 31-12","")))</f>
      </c>
      <c r="AE28" s="1018"/>
      <c r="AF28" s="1018"/>
      <c r="AG28" s="1018"/>
      <c r="AH28" s="1018"/>
      <c r="AI28" s="1018"/>
      <c r="AJ28" s="1019"/>
    </row>
    <row r="29" spans="1:32" ht="21.75" customHeight="1" thickBot="1">
      <c r="A29" s="803" t="s">
        <v>527</v>
      </c>
      <c r="B29" s="804" t="s">
        <v>528</v>
      </c>
      <c r="C29" s="843">
        <f>ROUND(AA29,0)</f>
        <v>0</v>
      </c>
      <c r="D29" s="806"/>
      <c r="E29" s="807"/>
      <c r="G29" s="806"/>
      <c r="H29" s="806"/>
      <c r="AA29" s="805"/>
      <c r="AB29" s="806"/>
      <c r="AC29" s="807"/>
      <c r="AE29" s="806"/>
      <c r="AF29" s="806"/>
    </row>
    <row r="30" spans="1:27" ht="13.5" thickBot="1">
      <c r="A30" s="808" t="s">
        <v>59</v>
      </c>
      <c r="B30" s="809"/>
      <c r="C30" s="810">
        <f>SUM(C28:C29)</f>
        <v>0</v>
      </c>
      <c r="AA30" s="810">
        <f>SUM(AA28:AA29)</f>
        <v>0</v>
      </c>
    </row>
  </sheetData>
  <sheetProtection password="EA98" sheet="1" formatColumns="0" selectLockedCells="1"/>
  <mergeCells count="11">
    <mergeCell ref="F28:L28"/>
    <mergeCell ref="AA3:AB3"/>
    <mergeCell ref="AC3:AD3"/>
    <mergeCell ref="AE3:AF3"/>
    <mergeCell ref="AL3:AM3"/>
    <mergeCell ref="AD28:AJ28"/>
    <mergeCell ref="B3:B4"/>
    <mergeCell ref="C3:D3"/>
    <mergeCell ref="E3:F3"/>
    <mergeCell ref="G3:H3"/>
    <mergeCell ref="N3:O3"/>
  </mergeCells>
  <conditionalFormatting sqref="F28:L28">
    <cfRule type="containsText" priority="2" dxfId="3" operator="containsText" stopIfTrue="1" text="ATTENZIONE">
      <formula>NOT(ISERROR(SEARCH("ATTENZIONE",F28)))</formula>
    </cfRule>
  </conditionalFormatting>
  <conditionalFormatting sqref="AD28:AJ28">
    <cfRule type="containsText" priority="1" dxfId="3" operator="containsText" stopIfTrue="1" text="ATTENZIONE">
      <formula>NOT(ISERROR(SEARCH("ATTENZIONE",AD28)))</formula>
    </cfRule>
  </conditionalFormatting>
  <dataValidations count="2">
    <dataValidation type="decimal" allowBlank="1" showInputMessage="1" showErrorMessage="1" sqref="AA5:AI20">
      <formula1>0</formula1>
      <formula2>99999999999.99</formula2>
    </dataValidation>
    <dataValidation type="whole" allowBlank="1" showInputMessage="1" showErrorMessage="1" errorTitle="ERRORE NEL DATO IMMESSO" error="INSERIRE SOLO NUMERI INTERI" sqref="AA28:AA29">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954" t="str">
        <f>'t1'!A1</f>
        <v>CAPPELLANI MILITARI (CM09) - anno 2018</v>
      </c>
      <c r="B1" s="954"/>
      <c r="C1" s="1022"/>
      <c r="D1" s="1022"/>
      <c r="E1" s="698"/>
      <c r="F1" s="4"/>
      <c r="G1" s="698"/>
      <c r="H1" s="698"/>
      <c r="I1" s="698"/>
      <c r="J1" s="698"/>
      <c r="L1" s="362"/>
    </row>
    <row r="2" spans="1:4" ht="30" customHeight="1" thickBot="1">
      <c r="A2" s="1023" t="str">
        <f>IF(B31&gt;0,IF($F$32&gt;0," ","Attenzione: Compilare la presente Tabella"),IF(C31=0," "," "))</f>
        <v> </v>
      </c>
      <c r="B2" s="1023"/>
      <c r="C2" s="1024"/>
      <c r="D2" s="1024"/>
    </row>
    <row r="3" spans="1:4" ht="21.75" customHeight="1" thickBot="1">
      <c r="A3" s="699" t="s">
        <v>461</v>
      </c>
      <c r="B3" s="700" t="s">
        <v>462</v>
      </c>
      <c r="C3" s="700" t="s">
        <v>463</v>
      </c>
      <c r="D3" s="701" t="s">
        <v>373</v>
      </c>
    </row>
    <row r="4" spans="1:5" s="705" customFormat="1" ht="23.25" customHeight="1">
      <c r="A4" s="702" t="s">
        <v>464</v>
      </c>
      <c r="B4" s="703">
        <f>'t12'!K22</f>
        <v>0</v>
      </c>
      <c r="C4" s="1025"/>
      <c r="D4" s="1027"/>
      <c r="E4" s="704" t="s">
        <v>465</v>
      </c>
    </row>
    <row r="5" spans="1:5" s="705" customFormat="1" ht="23.25" customHeight="1">
      <c r="A5" s="605" t="s">
        <v>466</v>
      </c>
      <c r="B5" s="706">
        <f>'t13'!X22</f>
        <v>0</v>
      </c>
      <c r="C5" s="1026"/>
      <c r="D5" s="1028"/>
      <c r="E5" s="704" t="s">
        <v>467</v>
      </c>
    </row>
    <row r="6" spans="1:5" s="705" customFormat="1" ht="23.25" customHeight="1">
      <c r="A6" s="605" t="s">
        <v>468</v>
      </c>
      <c r="B6" s="706">
        <f>'t14'!D4</f>
        <v>0</v>
      </c>
      <c r="C6" s="1026"/>
      <c r="D6" s="1028"/>
      <c r="E6" s="704" t="s">
        <v>467</v>
      </c>
    </row>
    <row r="7" spans="1:5" s="705" customFormat="1" ht="23.25" customHeight="1">
      <c r="A7" s="605" t="s">
        <v>469</v>
      </c>
      <c r="B7" s="881"/>
      <c r="C7" s="881"/>
      <c r="D7" s="882"/>
      <c r="E7" s="704" t="s">
        <v>147</v>
      </c>
    </row>
    <row r="8" spans="1:5" s="705" customFormat="1" ht="23.25" customHeight="1">
      <c r="A8" s="605" t="s">
        <v>125</v>
      </c>
      <c r="B8" s="883"/>
      <c r="C8" s="883"/>
      <c r="D8" s="884"/>
      <c r="E8" s="704" t="s">
        <v>148</v>
      </c>
    </row>
    <row r="9" spans="1:5" s="705" customFormat="1" ht="23.25" customHeight="1">
      <c r="A9" s="709" t="s">
        <v>129</v>
      </c>
      <c r="B9" s="883"/>
      <c r="C9" s="883"/>
      <c r="D9" s="884"/>
      <c r="E9" s="704" t="s">
        <v>149</v>
      </c>
    </row>
    <row r="10" spans="1:5" s="705" customFormat="1" ht="23.25" customHeight="1">
      <c r="A10" s="605" t="s">
        <v>128</v>
      </c>
      <c r="B10" s="883"/>
      <c r="C10" s="883"/>
      <c r="D10" s="884"/>
      <c r="E10" s="704" t="s">
        <v>150</v>
      </c>
    </row>
    <row r="11" spans="1:5" s="705" customFormat="1" ht="23.25" customHeight="1">
      <c r="A11" s="605" t="s">
        <v>127</v>
      </c>
      <c r="B11" s="883"/>
      <c r="C11" s="883"/>
      <c r="D11" s="884"/>
      <c r="E11" s="704" t="s">
        <v>151</v>
      </c>
    </row>
    <row r="12" spans="1:5" s="705" customFormat="1" ht="23.25" customHeight="1">
      <c r="A12" s="605" t="s">
        <v>485</v>
      </c>
      <c r="B12" s="883"/>
      <c r="C12" s="883"/>
      <c r="D12" s="884"/>
      <c r="E12" s="704" t="s">
        <v>139</v>
      </c>
    </row>
    <row r="13" spans="1:5" s="705" customFormat="1" ht="23.25" customHeight="1">
      <c r="A13" s="605" t="s">
        <v>486</v>
      </c>
      <c r="B13" s="883"/>
      <c r="C13" s="883"/>
      <c r="D13" s="884"/>
      <c r="E13" s="704" t="s">
        <v>138</v>
      </c>
    </row>
    <row r="14" spans="1:5" s="705" customFormat="1" ht="23.25" customHeight="1">
      <c r="A14" s="605" t="s">
        <v>152</v>
      </c>
      <c r="B14" s="885"/>
      <c r="C14" s="885"/>
      <c r="D14" s="886"/>
      <c r="E14" s="704" t="s">
        <v>153</v>
      </c>
    </row>
    <row r="15" spans="1:5" s="705" customFormat="1" ht="23.25" customHeight="1">
      <c r="A15" s="605" t="s">
        <v>46</v>
      </c>
      <c r="B15" s="712">
        <f>'t14'!D12</f>
        <v>0</v>
      </c>
      <c r="C15" s="707"/>
      <c r="D15" s="708"/>
      <c r="E15" s="704" t="s">
        <v>155</v>
      </c>
    </row>
    <row r="16" spans="1:5" s="705" customFormat="1" ht="23.25" customHeight="1">
      <c r="A16" s="605" t="s">
        <v>336</v>
      </c>
      <c r="B16" s="706">
        <f>'t14'!D13</f>
        <v>0</v>
      </c>
      <c r="C16" s="875"/>
      <c r="D16" s="876"/>
      <c r="E16" s="704" t="s">
        <v>165</v>
      </c>
    </row>
    <row r="17" spans="1:5" s="705" customFormat="1" ht="23.25" customHeight="1">
      <c r="A17" s="605" t="s">
        <v>470</v>
      </c>
      <c r="B17" s="881"/>
      <c r="C17" s="881"/>
      <c r="D17" s="882"/>
      <c r="E17" s="704" t="s">
        <v>1</v>
      </c>
    </row>
    <row r="18" spans="1:5" s="713" customFormat="1" ht="23.25" customHeight="1">
      <c r="A18" s="605" t="s">
        <v>90</v>
      </c>
      <c r="B18" s="885"/>
      <c r="C18" s="885"/>
      <c r="D18" s="886"/>
      <c r="E18" s="697" t="s">
        <v>154</v>
      </c>
    </row>
    <row r="19" spans="1:5" s="361" customFormat="1" ht="23.25" customHeight="1">
      <c r="A19" s="605" t="s">
        <v>487</v>
      </c>
      <c r="B19" s="706">
        <f>'t14'!D16</f>
        <v>0</v>
      </c>
      <c r="C19" s="877"/>
      <c r="D19" s="878"/>
      <c r="E19" s="714" t="s">
        <v>136</v>
      </c>
    </row>
    <row r="20" spans="1:5" s="713" customFormat="1" ht="23.25" customHeight="1">
      <c r="A20" s="605" t="s">
        <v>338</v>
      </c>
      <c r="B20" s="881"/>
      <c r="C20" s="881"/>
      <c r="D20" s="882"/>
      <c r="E20" s="704" t="s">
        <v>137</v>
      </c>
    </row>
    <row r="21" spans="1:5" s="713" customFormat="1" ht="23.25" customHeight="1">
      <c r="A21" s="605" t="s">
        <v>126</v>
      </c>
      <c r="B21" s="885"/>
      <c r="C21" s="885"/>
      <c r="D21" s="886"/>
      <c r="E21" s="704" t="s">
        <v>146</v>
      </c>
    </row>
    <row r="22" spans="1:5" s="713" customFormat="1" ht="23.25" customHeight="1">
      <c r="A22" s="605" t="s">
        <v>495</v>
      </c>
      <c r="B22" s="706">
        <f>'t14'!D19</f>
        <v>0</v>
      </c>
      <c r="C22" s="707"/>
      <c r="D22" s="708"/>
      <c r="E22" s="704" t="s">
        <v>496</v>
      </c>
    </row>
    <row r="23" spans="1:5" s="713" customFormat="1" ht="23.25" customHeight="1">
      <c r="A23" s="605" t="s">
        <v>471</v>
      </c>
      <c r="B23" s="706">
        <f>'t14'!D20</f>
        <v>0</v>
      </c>
      <c r="C23" s="707"/>
      <c r="D23" s="708"/>
      <c r="E23" s="704" t="s">
        <v>142</v>
      </c>
    </row>
    <row r="24" spans="1:5" s="713" customFormat="1" ht="23.25" customHeight="1">
      <c r="A24" s="605" t="s">
        <v>488</v>
      </c>
      <c r="B24" s="706">
        <f>'t14'!D21</f>
        <v>0</v>
      </c>
      <c r="C24" s="710"/>
      <c r="D24" s="711"/>
      <c r="E24" s="704" t="s">
        <v>143</v>
      </c>
    </row>
    <row r="25" spans="1:5" s="713" customFormat="1" ht="23.25" customHeight="1">
      <c r="A25" s="605" t="s">
        <v>472</v>
      </c>
      <c r="B25" s="706">
        <f>'t14'!D22</f>
        <v>0</v>
      </c>
      <c r="C25" s="875"/>
      <c r="D25" s="876"/>
      <c r="E25" s="704" t="s">
        <v>144</v>
      </c>
    </row>
    <row r="26" spans="1:5" s="713" customFormat="1" ht="23.25" customHeight="1">
      <c r="A26" s="715" t="s">
        <v>489</v>
      </c>
      <c r="B26" s="887"/>
      <c r="C26" s="887"/>
      <c r="D26" s="888"/>
      <c r="E26" s="704" t="s">
        <v>140</v>
      </c>
    </row>
    <row r="27" spans="1:5" s="713" customFormat="1" ht="23.25" customHeight="1" thickBot="1">
      <c r="A27" s="607" t="s">
        <v>473</v>
      </c>
      <c r="B27" s="716">
        <f>'t14'!D25+'t14'!D26</f>
        <v>0</v>
      </c>
      <c r="C27" s="879"/>
      <c r="D27" s="880"/>
      <c r="E27" s="704" t="s">
        <v>474</v>
      </c>
    </row>
    <row r="28" spans="1:5" ht="15.75" customHeight="1" thickBot="1">
      <c r="A28" s="719" t="s">
        <v>475</v>
      </c>
      <c r="B28" s="720">
        <f>SUM(B4:B27)</f>
        <v>0</v>
      </c>
      <c r="C28" s="720">
        <f>SUM(C4:C27)</f>
        <v>0</v>
      </c>
      <c r="D28" s="721"/>
      <c r="E28" s="704" t="s">
        <v>467</v>
      </c>
    </row>
    <row r="29" spans="1:5" ht="15.75" customHeight="1">
      <c r="A29" s="722"/>
      <c r="B29" s="722"/>
      <c r="C29" s="722"/>
      <c r="D29" s="723"/>
      <c r="E29" s="704" t="s">
        <v>467</v>
      </c>
    </row>
    <row r="30" spans="1:5" s="713" customFormat="1" ht="23.25" customHeight="1" thickBot="1">
      <c r="A30" s="724" t="s">
        <v>476</v>
      </c>
      <c r="B30" s="706">
        <f>'t14'!D27+'t14'!D28+'t14'!D29</f>
        <v>0</v>
      </c>
      <c r="C30" s="717"/>
      <c r="D30" s="718"/>
      <c r="E30" s="704" t="s">
        <v>477</v>
      </c>
    </row>
    <row r="31" spans="1:5" ht="15.75" customHeight="1" thickBot="1">
      <c r="A31" s="719" t="s">
        <v>478</v>
      </c>
      <c r="B31" s="720">
        <f>B28-B30</f>
        <v>0</v>
      </c>
      <c r="C31" s="720">
        <f>C28-C30</f>
        <v>0</v>
      </c>
      <c r="D31" s="725"/>
      <c r="E31" s="726"/>
    </row>
    <row r="32" ht="9.75">
      <c r="F32" s="727">
        <f>IF(AND(C28=0,C30=0,D4="",D7="",D8="",D9="",D10="",D11="",D12="",D13="",D14="",D15="",D16="",D17="",D18="",D19="",D20="",D21="",D23="",D24="",D25="",D26="",D27="",D30=""),0,1)</f>
        <v>0</v>
      </c>
    </row>
    <row r="33" ht="9.75">
      <c r="A33" s="362" t="s">
        <v>162</v>
      </c>
    </row>
    <row r="44" ht="9.75">
      <c r="A44" s="728"/>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4.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2" customWidth="1"/>
  </cols>
  <sheetData>
    <row r="1" spans="1:24" s="5" customFormat="1" ht="43.5" customHeight="1">
      <c r="A1" s="954" t="str">
        <f>'t1'!A1</f>
        <v>CAPPELLANI MILITARI (CM09) - anno 2018</v>
      </c>
      <c r="B1" s="954"/>
      <c r="C1" s="954"/>
      <c r="D1" s="954"/>
      <c r="E1" s="954"/>
      <c r="F1" s="954"/>
      <c r="G1" s="954"/>
      <c r="H1" s="954"/>
      <c r="I1" s="954"/>
      <c r="J1" s="342"/>
      <c r="K1" s="342"/>
      <c r="L1" s="342"/>
      <c r="M1" s="342"/>
      <c r="N1" s="342"/>
      <c r="O1" s="342"/>
      <c r="P1" s="342"/>
      <c r="Q1" s="342"/>
      <c r="R1" s="342"/>
      <c r="S1" s="342"/>
      <c r="T1" s="342"/>
      <c r="V1" s="3"/>
      <c r="X1"/>
    </row>
    <row r="2" spans="9:24" s="5" customFormat="1" ht="12.75" customHeight="1">
      <c r="I2" s="548"/>
      <c r="J2" s="548"/>
      <c r="K2" s="548"/>
      <c r="L2" s="548"/>
      <c r="M2" s="548"/>
      <c r="N2" s="548"/>
      <c r="O2" s="548"/>
      <c r="P2" s="548"/>
      <c r="Q2" s="548"/>
      <c r="R2" s="548"/>
      <c r="S2" s="548"/>
      <c r="T2" s="548"/>
      <c r="U2" s="310"/>
      <c r="V2" s="3"/>
      <c r="X2"/>
    </row>
    <row r="3" spans="1:4" s="5" customFormat="1" ht="21" customHeight="1">
      <c r="A3" s="189" t="s">
        <v>292</v>
      </c>
      <c r="B3" s="7"/>
      <c r="C3" s="7"/>
      <c r="D3" s="7"/>
    </row>
    <row r="4" spans="1:20" s="5" customFormat="1" ht="21" customHeight="1">
      <c r="A4" s="189"/>
      <c r="B4" s="7"/>
      <c r="C4" s="7"/>
      <c r="D4" s="7"/>
      <c r="F4" s="1029" t="s">
        <v>293</v>
      </c>
      <c r="G4" s="1030"/>
      <c r="H4" s="1031"/>
      <c r="I4" s="1029" t="s">
        <v>383</v>
      </c>
      <c r="J4" s="1030"/>
      <c r="K4" s="1030"/>
      <c r="L4" s="1030"/>
      <c r="M4" s="1030"/>
      <c r="N4" s="1030"/>
      <c r="O4" s="1031"/>
      <c r="P4" s="1029" t="s">
        <v>384</v>
      </c>
      <c r="Q4" s="1030"/>
      <c r="R4" s="1030"/>
      <c r="S4" s="1030"/>
      <c r="T4" s="1031"/>
    </row>
    <row r="5" spans="1:20" ht="58.5">
      <c r="A5" s="549" t="s">
        <v>210</v>
      </c>
      <c r="B5" s="550" t="s">
        <v>172</v>
      </c>
      <c r="C5" s="551" t="str">
        <f>"presenti al 31/12/"&amp;'t1'!L1&amp;" (tab.1)"</f>
        <v>presenti al 31/12/2018 (tab.1)</v>
      </c>
      <c r="D5" s="551" t="s">
        <v>9</v>
      </c>
      <c r="E5" s="552" t="s">
        <v>294</v>
      </c>
      <c r="F5" s="553" t="str">
        <f>'t11'!C4</f>
        <v>FERIE</v>
      </c>
      <c r="G5" s="553" t="s">
        <v>295</v>
      </c>
      <c r="H5" s="553" t="s">
        <v>296</v>
      </c>
      <c r="I5" s="553" t="s">
        <v>567</v>
      </c>
      <c r="J5" s="553" t="str">
        <f>'t12'!F4</f>
        <v>R.I.A.</v>
      </c>
      <c r="K5" s="553" t="str">
        <f>'t12'!G4</f>
        <v>PROGRESSIONE PER CLASSI E SCATTI/FASCE RETRIBUTIVE</v>
      </c>
      <c r="L5" s="553" t="str">
        <f>'t12'!H4</f>
        <v>TREDICESIMA MENSILTA'</v>
      </c>
      <c r="M5" s="554" t="s">
        <v>297</v>
      </c>
      <c r="N5" s="555" t="str">
        <f>'t12'!I4</f>
        <v>ARRETRATI  ANNI PRECEDENTI</v>
      </c>
      <c r="O5" s="555" t="str">
        <f>'t12'!J4</f>
        <v>RECUPERI DERIVANTI DA ASSENZE, RITARDI, ECC.</v>
      </c>
      <c r="P5" s="553" t="s">
        <v>275</v>
      </c>
      <c r="Q5" s="553" t="s">
        <v>298</v>
      </c>
      <c r="R5" s="553" t="s">
        <v>299</v>
      </c>
      <c r="S5" s="554" t="s">
        <v>300</v>
      </c>
      <c r="T5" s="555" t="str">
        <f>'t13'!U4</f>
        <v>ARRETRATI ANNI PRECEDENTI</v>
      </c>
    </row>
    <row r="6" spans="1:20" ht="9.75">
      <c r="A6" s="131" t="str">
        <f>'t1'!A6</f>
        <v>ORDINARIO MILITARE</v>
      </c>
      <c r="B6" s="312" t="str">
        <f>'t1'!B6</f>
        <v>0D0359</v>
      </c>
      <c r="C6" s="556">
        <f>'t1'!K6+'t1'!L6</f>
        <v>0</v>
      </c>
      <c r="D6" s="556">
        <f>('t1'!K6+'t1'!L6)-SUM('t3'!C6:F6,'t3'!I6:L6)+SUM('t3'!M6:P6)</f>
        <v>0</v>
      </c>
      <c r="E6" s="557">
        <f>'t12'!C6/12</f>
        <v>0</v>
      </c>
      <c r="F6" s="557" t="str">
        <f>IF($D6&gt;0,(('t11'!C8+'t11'!D8)/$D6)," ")</f>
        <v> </v>
      </c>
      <c r="G6" s="557" t="str">
        <f>IF($D6&gt;0,(SUM('t11'!E8:N8)/$D6)," ")</f>
        <v> </v>
      </c>
      <c r="H6" s="557" t="str">
        <f>IF($D6&gt;0,(SUM('t11'!O8:R8)/$D6)," ")</f>
        <v> </v>
      </c>
      <c r="I6" s="558" t="str">
        <f>IF($E6=0," ",('t12'!D6+'t12'!E6)/$E6)</f>
        <v> </v>
      </c>
      <c r="J6" s="558" t="str">
        <f>IF($E6=0," ",'t12'!F6/$E6)</f>
        <v> </v>
      </c>
      <c r="K6" s="558" t="str">
        <f>IF($E6=0," ",'t12'!G6/$E6)</f>
        <v> </v>
      </c>
      <c r="L6" s="558" t="str">
        <f>IF($E6=0," ",'t12'!H6/$E6)</f>
        <v> </v>
      </c>
      <c r="M6" s="559">
        <f>SUM(I6:L6)</f>
        <v>0</v>
      </c>
      <c r="N6" s="560" t="str">
        <f>IF($E6=0," ",'t12'!I6/$E6)</f>
        <v> </v>
      </c>
      <c r="O6" s="560" t="str">
        <f>IF($E6=0," ",'t12'!J6/$E6)</f>
        <v> </v>
      </c>
      <c r="P6" s="558" t="str">
        <f>IF($E6=0," ",'t13'!W6/$E6)</f>
        <v> </v>
      </c>
      <c r="Q6" s="558" t="str">
        <f>IF($E6=0," ",SUM('t13'!C6:K6)/$E6)</f>
        <v> </v>
      </c>
      <c r="R6" s="558" t="str">
        <f>IF($E6=0," ",(SUM('t13'!L6:T6)+'t13'!V6)/$E6)</f>
        <v> </v>
      </c>
      <c r="S6" s="559">
        <f>SUM(P6:R6)</f>
        <v>0</v>
      </c>
      <c r="T6" s="560" t="str">
        <f>IF($E6=0," ",'t13'!U6/$E6)</f>
        <v> </v>
      </c>
    </row>
    <row r="7" spans="1:20" ht="9.75">
      <c r="A7" s="131" t="str">
        <f>'t1'!A7</f>
        <v>VICARIO GENERALE</v>
      </c>
      <c r="B7" s="312" t="str">
        <f>'t1'!B7</f>
        <v>0D0292</v>
      </c>
      <c r="C7" s="556">
        <f>'t1'!K7+'t1'!L7</f>
        <v>0</v>
      </c>
      <c r="D7" s="556">
        <f>('t1'!K7+'t1'!L7)-SUM('t3'!C7:F7,'t3'!I7:L7)+SUM('t3'!M7:P7)</f>
        <v>0</v>
      </c>
      <c r="E7" s="557">
        <f>'t12'!C7/12</f>
        <v>0</v>
      </c>
      <c r="F7" s="557" t="str">
        <f>IF($D7&gt;0,(('t11'!C9+'t11'!D9)/$D7)," ")</f>
        <v> </v>
      </c>
      <c r="G7" s="557" t="str">
        <f>IF($D7&gt;0,(SUM('t11'!E9:N9)/$D7)," ")</f>
        <v> </v>
      </c>
      <c r="H7" s="557" t="str">
        <f>IF($D7&gt;0,(SUM('t11'!O9:R9)/$D7)," ")</f>
        <v> </v>
      </c>
      <c r="I7" s="558" t="str">
        <f>IF($E7=0," ",('t12'!D7+'t12'!E7)/$E7)</f>
        <v> </v>
      </c>
      <c r="J7" s="558" t="str">
        <f>IF($E7=0," ",'t12'!F7/$E7)</f>
        <v> </v>
      </c>
      <c r="K7" s="558" t="str">
        <f>IF($E7=0," ",'t12'!G7/$E7)</f>
        <v> </v>
      </c>
      <c r="L7" s="558" t="str">
        <f>IF($E7=0," ",'t12'!H7/$E7)</f>
        <v> </v>
      </c>
      <c r="M7" s="559">
        <f aca="true" t="shared" si="0" ref="M7:M21">SUM(I7:L7)</f>
        <v>0</v>
      </c>
      <c r="N7" s="560" t="str">
        <f>IF($E7=0," ",'t12'!I7/$E7)</f>
        <v> </v>
      </c>
      <c r="O7" s="560" t="str">
        <f>IF($E7=0," ",'t12'!J7/$E7)</f>
        <v> </v>
      </c>
      <c r="P7" s="558" t="str">
        <f>IF($E7=0," ",'t13'!W7/$E7)</f>
        <v> </v>
      </c>
      <c r="Q7" s="558" t="str">
        <f>IF($E7=0," ",SUM('t13'!C7:K7)/$E7)</f>
        <v> </v>
      </c>
      <c r="R7" s="558" t="str">
        <f>IF($E7=0," ",(SUM('t13'!L7:T7)+'t13'!V7)/$E7)</f>
        <v> </v>
      </c>
      <c r="S7" s="559">
        <f aca="true" t="shared" si="1" ref="S7:S21">SUM(P7:R7)</f>
        <v>0</v>
      </c>
      <c r="T7" s="560" t="str">
        <f>IF($E7=0," ",'t13'!U7/$E7)</f>
        <v> </v>
      </c>
    </row>
    <row r="8" spans="1:20" ht="9.75">
      <c r="A8" s="131" t="str">
        <f>'t1'!A8</f>
        <v>ISPETTORE</v>
      </c>
      <c r="B8" s="312" t="str">
        <f>'t1'!B8</f>
        <v>0D0191</v>
      </c>
      <c r="C8" s="556">
        <f>'t1'!K8+'t1'!L8</f>
        <v>0</v>
      </c>
      <c r="D8" s="556">
        <f>('t1'!K8+'t1'!L8)-SUM('t3'!C8:F8,'t3'!I8:L8)+SUM('t3'!M8:P8)</f>
        <v>0</v>
      </c>
      <c r="E8" s="557">
        <f>'t12'!C8/12</f>
        <v>0</v>
      </c>
      <c r="F8" s="557" t="str">
        <f>IF($D8&gt;0,(('t11'!C10+'t11'!D10)/$D8)," ")</f>
        <v> </v>
      </c>
      <c r="G8" s="557" t="str">
        <f>IF($D8&gt;0,(SUM('t11'!E10:N10)/$D8)," ")</f>
        <v> </v>
      </c>
      <c r="H8" s="557" t="str">
        <f>IF($D8&gt;0,(SUM('t11'!O10:R10)/$D8)," ")</f>
        <v> </v>
      </c>
      <c r="I8" s="558" t="str">
        <f>IF($E8=0," ",('t12'!D8+'t12'!E8)/$E8)</f>
        <v> </v>
      </c>
      <c r="J8" s="558" t="str">
        <f>IF($E8=0," ",'t12'!F8/$E8)</f>
        <v> </v>
      </c>
      <c r="K8" s="558" t="str">
        <f>IF($E8=0," ",'t12'!G8/$E8)</f>
        <v> </v>
      </c>
      <c r="L8" s="558" t="str">
        <f>IF($E8=0," ",'t12'!H8/$E8)</f>
        <v> </v>
      </c>
      <c r="M8" s="559">
        <f t="shared" si="0"/>
        <v>0</v>
      </c>
      <c r="N8" s="560" t="str">
        <f>IF($E8=0," ",'t12'!I8/$E8)</f>
        <v> </v>
      </c>
      <c r="O8" s="560" t="str">
        <f>IF($E8=0," ",'t12'!J8/$E8)</f>
        <v> </v>
      </c>
      <c r="P8" s="558" t="str">
        <f>IF($E8=0," ",'t13'!W8/$E8)</f>
        <v> </v>
      </c>
      <c r="Q8" s="558" t="str">
        <f>IF($E8=0," ",SUM('t13'!C8:K8)/$E8)</f>
        <v> </v>
      </c>
      <c r="R8" s="558" t="str">
        <f>IF($E8=0," ",(SUM('t13'!L8:T8)+'t13'!V8)/$E8)</f>
        <v> </v>
      </c>
      <c r="S8" s="559">
        <f t="shared" si="1"/>
        <v>0</v>
      </c>
      <c r="T8" s="560" t="str">
        <f>IF($E8=0," ",'t13'!U8/$E8)</f>
        <v> </v>
      </c>
    </row>
    <row r="9" spans="1:20" ht="9.75">
      <c r="A9" s="131" t="str">
        <f>'t1'!A9</f>
        <v>III CAPPELLANO CAPO + 23 ANNI</v>
      </c>
      <c r="B9" s="312" t="str">
        <f>'t1'!B9</f>
        <v>0D0545</v>
      </c>
      <c r="C9" s="556">
        <f>'t1'!K9+'t1'!L9</f>
        <v>0</v>
      </c>
      <c r="D9" s="556">
        <f>('t1'!K9+'t1'!L9)-SUM('t3'!C9:F9,'t3'!I9:L9)+SUM('t3'!M9:P9)</f>
        <v>0</v>
      </c>
      <c r="E9" s="557">
        <f>'t12'!C9/12</f>
        <v>0</v>
      </c>
      <c r="F9" s="557" t="str">
        <f>IF($D9&gt;0,(('t11'!C11+'t11'!D11)/$D9)," ")</f>
        <v> </v>
      </c>
      <c r="G9" s="557" t="str">
        <f>IF($D9&gt;0,(SUM('t11'!E11:N11)/$D9)," ")</f>
        <v> </v>
      </c>
      <c r="H9" s="557" t="str">
        <f>IF($D9&gt;0,(SUM('t11'!O11:R11)/$D9)," ")</f>
        <v> </v>
      </c>
      <c r="I9" s="558" t="str">
        <f>IF($E9=0," ",('t12'!D9+'t12'!E9)/$E9)</f>
        <v> </v>
      </c>
      <c r="J9" s="558" t="str">
        <f>IF($E9=0," ",'t12'!F9/$E9)</f>
        <v> </v>
      </c>
      <c r="K9" s="558" t="str">
        <f>IF($E9=0," ",'t12'!G9/$E9)</f>
        <v> </v>
      </c>
      <c r="L9" s="558" t="str">
        <f>IF($E9=0," ",'t12'!H9/$E9)</f>
        <v> </v>
      </c>
      <c r="M9" s="559">
        <f t="shared" si="0"/>
        <v>0</v>
      </c>
      <c r="N9" s="560" t="str">
        <f>IF($E9=0," ",'t12'!I9/$E9)</f>
        <v> </v>
      </c>
      <c r="O9" s="560" t="str">
        <f>IF($E9=0," ",'t12'!J9/$E9)</f>
        <v> </v>
      </c>
      <c r="P9" s="558" t="str">
        <f>IF($E9=0," ",'t13'!W9/$E9)</f>
        <v> </v>
      </c>
      <c r="Q9" s="558" t="str">
        <f>IF($E9=0," ",SUM('t13'!C9:K9)/$E9)</f>
        <v> </v>
      </c>
      <c r="R9" s="558" t="str">
        <f>IF($E9=0," ",(SUM('t13'!L9:T9)+'t13'!V9)/$E9)</f>
        <v> </v>
      </c>
      <c r="S9" s="559">
        <f t="shared" si="1"/>
        <v>0</v>
      </c>
      <c r="T9" s="560" t="str">
        <f>IF($E9=0," ",'t13'!U9/$E9)</f>
        <v> </v>
      </c>
    </row>
    <row r="10" spans="1:20" ht="9.75">
      <c r="A10" s="131" t="str">
        <f>'t1'!A10</f>
        <v>III CAPPELLANO CAPO</v>
      </c>
      <c r="B10" s="312" t="str">
        <f>'t1'!B10</f>
        <v>0D0357</v>
      </c>
      <c r="C10" s="556">
        <f>'t1'!K10+'t1'!L10</f>
        <v>0</v>
      </c>
      <c r="D10" s="556">
        <f>('t1'!K10+'t1'!L10)-SUM('t3'!C10:F10,'t3'!I10:L10)+SUM('t3'!M10:P10)</f>
        <v>0</v>
      </c>
      <c r="E10" s="557">
        <f>'t12'!C10/12</f>
        <v>0</v>
      </c>
      <c r="F10" s="557" t="str">
        <f>IF($D10&gt;0,(('t11'!C12+'t11'!D12)/$D10)," ")</f>
        <v> </v>
      </c>
      <c r="G10" s="557" t="str">
        <f>IF($D10&gt;0,(SUM('t11'!E12:N12)/$D10)," ")</f>
        <v> </v>
      </c>
      <c r="H10" s="557" t="str">
        <f>IF($D10&gt;0,(SUM('t11'!O12:R12)/$D10)," ")</f>
        <v> </v>
      </c>
      <c r="I10" s="558" t="str">
        <f>IF($E10=0," ",('t12'!D10+'t12'!E10)/$E10)</f>
        <v> </v>
      </c>
      <c r="J10" s="558" t="str">
        <f>IF($E10=0," ",'t12'!F10/$E10)</f>
        <v> </v>
      </c>
      <c r="K10" s="558" t="str">
        <f>IF($E10=0," ",'t12'!G10/$E10)</f>
        <v> </v>
      </c>
      <c r="L10" s="558" t="str">
        <f>IF($E10=0," ",'t12'!H10/$E10)</f>
        <v> </v>
      </c>
      <c r="M10" s="559">
        <f t="shared" si="0"/>
        <v>0</v>
      </c>
      <c r="N10" s="560" t="str">
        <f>IF($E10=0," ",'t12'!I10/$E10)</f>
        <v> </v>
      </c>
      <c r="O10" s="560" t="str">
        <f>IF($E10=0," ",'t12'!J10/$E10)</f>
        <v> </v>
      </c>
      <c r="P10" s="558" t="str">
        <f>IF($E10=0," ",'t13'!W10/$E10)</f>
        <v> </v>
      </c>
      <c r="Q10" s="558" t="str">
        <f>IF($E10=0," ",SUM('t13'!C10:K10)/$E10)</f>
        <v> </v>
      </c>
      <c r="R10" s="558" t="str">
        <f>IF($E10=0," ",(SUM('t13'!L10:T10)+'t13'!V10)/$E10)</f>
        <v> </v>
      </c>
      <c r="S10" s="559">
        <f t="shared" si="1"/>
        <v>0</v>
      </c>
      <c r="T10" s="560" t="str">
        <f>IF($E10=0," ",'t13'!U10/$E10)</f>
        <v> </v>
      </c>
    </row>
    <row r="11" spans="1:20" ht="9.75">
      <c r="A11" s="131" t="str">
        <f>'t1'!A11</f>
        <v>II CAPPELLANO CAPO + 23 ANNI</v>
      </c>
      <c r="B11" s="312" t="str">
        <f>'t1'!B11</f>
        <v>0D0546</v>
      </c>
      <c r="C11" s="556">
        <f>'t1'!K11+'t1'!L11</f>
        <v>0</v>
      </c>
      <c r="D11" s="556">
        <f>('t1'!K11+'t1'!L11)-SUM('t3'!C11:F11,'t3'!I11:L11)+SUM('t3'!M11:P11)</f>
        <v>0</v>
      </c>
      <c r="E11" s="557">
        <f>'t12'!C11/12</f>
        <v>0</v>
      </c>
      <c r="F11" s="557" t="str">
        <f>IF($D11&gt;0,(('t11'!C13+'t11'!D13)/$D11)," ")</f>
        <v> </v>
      </c>
      <c r="G11" s="557" t="str">
        <f>IF($D11&gt;0,(SUM('t11'!E13:N13)/$D11)," ")</f>
        <v> </v>
      </c>
      <c r="H11" s="557" t="str">
        <f>IF($D11&gt;0,(SUM('t11'!O13:R13)/$D11)," ")</f>
        <v> </v>
      </c>
      <c r="I11" s="558" t="str">
        <f>IF($E11=0," ",('t12'!D11+'t12'!E11)/$E11)</f>
        <v> </v>
      </c>
      <c r="J11" s="558" t="str">
        <f>IF($E11=0," ",'t12'!F11/$E11)</f>
        <v> </v>
      </c>
      <c r="K11" s="558" t="str">
        <f>IF($E11=0," ",'t12'!G11/$E11)</f>
        <v> </v>
      </c>
      <c r="L11" s="558" t="str">
        <f>IF($E11=0," ",'t12'!H11/$E11)</f>
        <v> </v>
      </c>
      <c r="M11" s="559">
        <f t="shared" si="0"/>
        <v>0</v>
      </c>
      <c r="N11" s="560" t="str">
        <f>IF($E11=0," ",'t12'!I11/$E11)</f>
        <v> </v>
      </c>
      <c r="O11" s="560" t="str">
        <f>IF($E11=0," ",'t12'!J11/$E11)</f>
        <v> </v>
      </c>
      <c r="P11" s="558" t="str">
        <f>IF($E11=0," ",'t13'!W11/$E11)</f>
        <v> </v>
      </c>
      <c r="Q11" s="558" t="str">
        <f>IF($E11=0," ",SUM('t13'!C11:K11)/$E11)</f>
        <v> </v>
      </c>
      <c r="R11" s="558" t="str">
        <f>IF($E11=0," ",(SUM('t13'!L11:T11)+'t13'!V11)/$E11)</f>
        <v> </v>
      </c>
      <c r="S11" s="559">
        <f t="shared" si="1"/>
        <v>0</v>
      </c>
      <c r="T11" s="560" t="str">
        <f>IF($E11=0," ",'t13'!U11/$E11)</f>
        <v> </v>
      </c>
    </row>
    <row r="12" spans="1:20" ht="9.75">
      <c r="A12" s="131" t="str">
        <f>'t1'!A12</f>
        <v>II  CAPPELLANO  CAPO  +  18 (TEN.COL.)</v>
      </c>
      <c r="B12" s="312" t="str">
        <f>'t1'!B12</f>
        <v>0D0969</v>
      </c>
      <c r="C12" s="556">
        <f>'t1'!K12+'t1'!L12</f>
        <v>0</v>
      </c>
      <c r="D12" s="556">
        <f>('t1'!K12+'t1'!L12)-SUM('t3'!C12:F12,'t3'!I12:L12)+SUM('t3'!M12:P12)</f>
        <v>0</v>
      </c>
      <c r="E12" s="557">
        <f>'t12'!C12/12</f>
        <v>0</v>
      </c>
      <c r="F12" s="557" t="str">
        <f>IF($D12&gt;0,(('t11'!C14+'t11'!D14)/$D12)," ")</f>
        <v> </v>
      </c>
      <c r="G12" s="557" t="str">
        <f>IF($D12&gt;0,(SUM('t11'!E14:N14)/$D12)," ")</f>
        <v> </v>
      </c>
      <c r="H12" s="557" t="str">
        <f>IF($D12&gt;0,(SUM('t11'!O14:R14)/$D12)," ")</f>
        <v> </v>
      </c>
      <c r="I12" s="558" t="str">
        <f>IF($E12=0," ",('t12'!D12+'t12'!E12)/$E12)</f>
        <v> </v>
      </c>
      <c r="J12" s="558" t="str">
        <f>IF($E12=0," ",'t12'!F12/$E12)</f>
        <v> </v>
      </c>
      <c r="K12" s="558" t="str">
        <f>IF($E12=0," ",'t12'!G12/$E12)</f>
        <v> </v>
      </c>
      <c r="L12" s="558" t="str">
        <f>IF($E12=0," ",'t12'!H12/$E12)</f>
        <v> </v>
      </c>
      <c r="M12" s="559">
        <f t="shared" si="0"/>
        <v>0</v>
      </c>
      <c r="N12" s="560" t="str">
        <f>IF($E12=0," ",'t12'!I12/$E12)</f>
        <v> </v>
      </c>
      <c r="O12" s="560" t="str">
        <f>IF($E12=0," ",'t12'!J12/$E12)</f>
        <v> </v>
      </c>
      <c r="P12" s="558" t="str">
        <f>IF($E12=0," ",'t13'!W12/$E12)</f>
        <v> </v>
      </c>
      <c r="Q12" s="558" t="str">
        <f>IF($E12=0," ",SUM('t13'!C12:K12)/$E12)</f>
        <v> </v>
      </c>
      <c r="R12" s="558" t="str">
        <f>IF($E12=0," ",(SUM('t13'!L12:T12)+'t13'!V12)/$E12)</f>
        <v> </v>
      </c>
      <c r="S12" s="559">
        <f t="shared" si="1"/>
        <v>0</v>
      </c>
      <c r="T12" s="560" t="str">
        <f>IF($E12=0," ",'t13'!U12/$E12)</f>
        <v> </v>
      </c>
    </row>
    <row r="13" spans="1:20" ht="9.75">
      <c r="A13" s="131" t="str">
        <f>'t1'!A13</f>
        <v>II CAPPELLANO CAPO +13 ANNI</v>
      </c>
      <c r="B13" s="312" t="str">
        <f>'t1'!B13</f>
        <v>0D0547</v>
      </c>
      <c r="C13" s="556">
        <f>'t1'!K13+'t1'!L13</f>
        <v>0</v>
      </c>
      <c r="D13" s="556">
        <f>('t1'!K13+'t1'!L13)-SUM('t3'!C13:F13,'t3'!I13:L13)+SUM('t3'!M13:P13)</f>
        <v>0</v>
      </c>
      <c r="E13" s="557">
        <f>'t12'!C13/12</f>
        <v>0</v>
      </c>
      <c r="F13" s="557" t="str">
        <f>IF($D13&gt;0,(('t11'!C15+'t11'!D15)/$D13)," ")</f>
        <v> </v>
      </c>
      <c r="G13" s="557" t="str">
        <f>IF($D13&gt;0,(SUM('t11'!E15:N15)/$D13)," ")</f>
        <v> </v>
      </c>
      <c r="H13" s="557" t="str">
        <f>IF($D13&gt;0,(SUM('t11'!O15:R15)/$D13)," ")</f>
        <v> </v>
      </c>
      <c r="I13" s="558" t="str">
        <f>IF($E13=0," ",('t12'!D13+'t12'!E13)/$E13)</f>
        <v> </v>
      </c>
      <c r="J13" s="558" t="str">
        <f>IF($E13=0," ",'t12'!F13/$E13)</f>
        <v> </v>
      </c>
      <c r="K13" s="558" t="str">
        <f>IF($E13=0," ",'t12'!G13/$E13)</f>
        <v> </v>
      </c>
      <c r="L13" s="558" t="str">
        <f>IF($E13=0," ",'t12'!H13/$E13)</f>
        <v> </v>
      </c>
      <c r="M13" s="559">
        <f t="shared" si="0"/>
        <v>0</v>
      </c>
      <c r="N13" s="560" t="str">
        <f>IF($E13=0," ",'t12'!I13/$E13)</f>
        <v> </v>
      </c>
      <c r="O13" s="560" t="str">
        <f>IF($E13=0," ",'t12'!J13/$E13)</f>
        <v> </v>
      </c>
      <c r="P13" s="558" t="str">
        <f>IF($E13=0," ",'t13'!W13/$E13)</f>
        <v> </v>
      </c>
      <c r="Q13" s="558" t="str">
        <f>IF($E13=0," ",SUM('t13'!C13:K13)/$E13)</f>
        <v> </v>
      </c>
      <c r="R13" s="558" t="str">
        <f>IF($E13=0," ",(SUM('t13'!L13:T13)+'t13'!V13)/$E13)</f>
        <v> </v>
      </c>
      <c r="S13" s="559">
        <f t="shared" si="1"/>
        <v>0</v>
      </c>
      <c r="T13" s="560" t="str">
        <f>IF($E13=0," ",'t13'!U13/$E13)</f>
        <v> </v>
      </c>
    </row>
    <row r="14" spans="1:20" ht="9.75">
      <c r="A14" s="131" t="str">
        <f>'t1'!A14</f>
        <v>I CAPPELLANO CAPO + 23 ANNI</v>
      </c>
      <c r="B14" s="312" t="str">
        <f>'t1'!B14</f>
        <v>0D0548</v>
      </c>
      <c r="C14" s="556">
        <f>'t1'!K14+'t1'!L14</f>
        <v>0</v>
      </c>
      <c r="D14" s="556">
        <f>('t1'!K14+'t1'!L14)-SUM('t3'!C14:F14,'t3'!I14:L14)+SUM('t3'!M14:P14)</f>
        <v>0</v>
      </c>
      <c r="E14" s="557">
        <f>'t12'!C14/12</f>
        <v>0</v>
      </c>
      <c r="F14" s="557" t="str">
        <f>IF($D14&gt;0,(('t11'!C16+'t11'!D16)/$D14)," ")</f>
        <v> </v>
      </c>
      <c r="G14" s="557" t="str">
        <f>IF($D14&gt;0,(SUM('t11'!E16:N16)/$D14)," ")</f>
        <v> </v>
      </c>
      <c r="H14" s="557" t="str">
        <f>IF($D14&gt;0,(SUM('t11'!O16:R16)/$D14)," ")</f>
        <v> </v>
      </c>
      <c r="I14" s="558" t="str">
        <f>IF($E14=0," ",('t12'!D14+'t12'!E14)/$E14)</f>
        <v> </v>
      </c>
      <c r="J14" s="558" t="str">
        <f>IF($E14=0," ",'t12'!F14/$E14)</f>
        <v> </v>
      </c>
      <c r="K14" s="558" t="str">
        <f>IF($E14=0," ",'t12'!G14/$E14)</f>
        <v> </v>
      </c>
      <c r="L14" s="558" t="str">
        <f>IF($E14=0," ",'t12'!H14/$E14)</f>
        <v> </v>
      </c>
      <c r="M14" s="559">
        <f t="shared" si="0"/>
        <v>0</v>
      </c>
      <c r="N14" s="560" t="str">
        <f>IF($E14=0," ",'t12'!I14/$E14)</f>
        <v> </v>
      </c>
      <c r="O14" s="560" t="str">
        <f>IF($E14=0," ",'t12'!J14/$E14)</f>
        <v> </v>
      </c>
      <c r="P14" s="558" t="str">
        <f>IF($E14=0," ",'t13'!W14/$E14)</f>
        <v> </v>
      </c>
      <c r="Q14" s="558" t="str">
        <f>IF($E14=0," ",SUM('t13'!C14:K14)/$E14)</f>
        <v> </v>
      </c>
      <c r="R14" s="558" t="str">
        <f>IF($E14=0," ",(SUM('t13'!L14:T14)+'t13'!V14)/$E14)</f>
        <v> </v>
      </c>
      <c r="S14" s="559">
        <f t="shared" si="1"/>
        <v>0</v>
      </c>
      <c r="T14" s="560" t="str">
        <f>IF($E14=0," ",'t13'!U14/$E14)</f>
        <v> </v>
      </c>
    </row>
    <row r="15" spans="1:20" ht="9.75">
      <c r="A15" s="131" t="str">
        <f>'t1'!A15</f>
        <v>I CAPPELLANO CAPO + 13 ANNI</v>
      </c>
      <c r="B15" s="312" t="str">
        <f>'t1'!B15</f>
        <v>0D0549</v>
      </c>
      <c r="C15" s="556">
        <f>'t1'!K15+'t1'!L15</f>
        <v>0</v>
      </c>
      <c r="D15" s="556">
        <f>('t1'!K15+'t1'!L15)-SUM('t3'!C15:F15,'t3'!I15:L15)+SUM('t3'!M15:P15)</f>
        <v>0</v>
      </c>
      <c r="E15" s="557">
        <f>'t12'!C15/12</f>
        <v>0</v>
      </c>
      <c r="F15" s="557" t="str">
        <f>IF($D15&gt;0,(('t11'!C17+'t11'!D17)/$D15)," ")</f>
        <v> </v>
      </c>
      <c r="G15" s="557" t="str">
        <f>IF($D15&gt;0,(SUM('t11'!E17:N17)/$D15)," ")</f>
        <v> </v>
      </c>
      <c r="H15" s="557" t="str">
        <f>IF($D15&gt;0,(SUM('t11'!O17:R17)/$D15)," ")</f>
        <v> </v>
      </c>
      <c r="I15" s="558" t="str">
        <f>IF($E15=0," ",('t12'!D15+'t12'!E15)/$E15)</f>
        <v> </v>
      </c>
      <c r="J15" s="558" t="str">
        <f>IF($E15=0," ",'t12'!F15/$E15)</f>
        <v> </v>
      </c>
      <c r="K15" s="558" t="str">
        <f>IF($E15=0," ",'t12'!G15/$E15)</f>
        <v> </v>
      </c>
      <c r="L15" s="558" t="str">
        <f>IF($E15=0," ",'t12'!H15/$E15)</f>
        <v> </v>
      </c>
      <c r="M15" s="559">
        <f t="shared" si="0"/>
        <v>0</v>
      </c>
      <c r="N15" s="560" t="str">
        <f>IF($E15=0," ",'t12'!I15/$E15)</f>
        <v> </v>
      </c>
      <c r="O15" s="560" t="str">
        <f>IF($E15=0," ",'t12'!J15/$E15)</f>
        <v> </v>
      </c>
      <c r="P15" s="558" t="str">
        <f>IF($E15=0," ",'t13'!W15/$E15)</f>
        <v> </v>
      </c>
      <c r="Q15" s="558" t="str">
        <f>IF($E15=0," ",SUM('t13'!C15:K15)/$E15)</f>
        <v> </v>
      </c>
      <c r="R15" s="558" t="str">
        <f>IF($E15=0," ",(SUM('t13'!L15:T15)+'t13'!V15)/$E15)</f>
        <v> </v>
      </c>
      <c r="S15" s="559">
        <f t="shared" si="1"/>
        <v>0</v>
      </c>
      <c r="T15" s="560" t="str">
        <f>IF($E15=0," ",'t13'!U15/$E15)</f>
        <v> </v>
      </c>
    </row>
    <row r="16" spans="1:20" ht="9.75">
      <c r="A16" s="131" t="str">
        <f>'t1'!A16</f>
        <v>II CAPPELLANO CAPO</v>
      </c>
      <c r="B16" s="312" t="str">
        <f>'t1'!B16</f>
        <v>019355</v>
      </c>
      <c r="C16" s="556">
        <f>'t1'!K16+'t1'!L16</f>
        <v>0</v>
      </c>
      <c r="D16" s="556">
        <f>('t1'!K16+'t1'!L16)-SUM('t3'!C16:F16,'t3'!I16:L16)+SUM('t3'!M16:P16)</f>
        <v>0</v>
      </c>
      <c r="E16" s="557">
        <f>'t12'!C16/12</f>
        <v>0</v>
      </c>
      <c r="F16" s="557" t="str">
        <f>IF($D16&gt;0,(('t11'!C18+'t11'!D18)/$D16)," ")</f>
        <v> </v>
      </c>
      <c r="G16" s="557" t="str">
        <f>IF($D16&gt;0,(SUM('t11'!E18:N18)/$D16)," ")</f>
        <v> </v>
      </c>
      <c r="H16" s="557" t="str">
        <f>IF($D16&gt;0,(SUM('t11'!O18:R18)/$D16)," ")</f>
        <v> </v>
      </c>
      <c r="I16" s="558" t="str">
        <f>IF($E16=0," ",('t12'!D16+'t12'!E16)/$E16)</f>
        <v> </v>
      </c>
      <c r="J16" s="558" t="str">
        <f>IF($E16=0," ",'t12'!F16/$E16)</f>
        <v> </v>
      </c>
      <c r="K16" s="558" t="str">
        <f>IF($E16=0," ",'t12'!G16/$E16)</f>
        <v> </v>
      </c>
      <c r="L16" s="558" t="str">
        <f>IF($E16=0," ",'t12'!H16/$E16)</f>
        <v> </v>
      </c>
      <c r="M16" s="559">
        <f t="shared" si="0"/>
        <v>0</v>
      </c>
      <c r="N16" s="560" t="str">
        <f>IF($E16=0," ",'t12'!I16/$E16)</f>
        <v> </v>
      </c>
      <c r="O16" s="560" t="str">
        <f>IF($E16=0," ",'t12'!J16/$E16)</f>
        <v> </v>
      </c>
      <c r="P16" s="558" t="str">
        <f>IF($E16=0," ",'t13'!W16/$E16)</f>
        <v> </v>
      </c>
      <c r="Q16" s="558" t="str">
        <f>IF($E16=0," ",SUM('t13'!C16:K16)/$E16)</f>
        <v> </v>
      </c>
      <c r="R16" s="558" t="str">
        <f>IF($E16=0," ",(SUM('t13'!L16:T16)+'t13'!V16)/$E16)</f>
        <v> </v>
      </c>
      <c r="S16" s="559">
        <f t="shared" si="1"/>
        <v>0</v>
      </c>
      <c r="T16" s="560" t="str">
        <f>IF($E16=0," ",'t13'!U16/$E16)</f>
        <v> </v>
      </c>
    </row>
    <row r="17" spans="1:25" s="102" customFormat="1" ht="9.75">
      <c r="A17" s="131" t="str">
        <f>'t1'!A17</f>
        <v>I  CAPPELLANO  CAPO  CON 3 ANNI NEL GRADO (MAGG.)</v>
      </c>
      <c r="B17" s="312" t="str">
        <f>'t1'!B17</f>
        <v>019970</v>
      </c>
      <c r="C17" s="556">
        <f>'t1'!K17+'t1'!L17</f>
        <v>0</v>
      </c>
      <c r="D17" s="556">
        <f>('t1'!K17+'t1'!L17)-SUM('t3'!C17:F17,'t3'!I17:L17)+SUM('t3'!M17:P17)</f>
        <v>0</v>
      </c>
      <c r="E17" s="557">
        <f>'t12'!C17/12</f>
        <v>0</v>
      </c>
      <c r="F17" s="557" t="str">
        <f>IF($D17&gt;0,(('t11'!C19+'t11'!D19)/$D17)," ")</f>
        <v> </v>
      </c>
      <c r="G17" s="557" t="str">
        <f>IF($D17&gt;0,(SUM('t11'!E19:N19)/$D17)," ")</f>
        <v> </v>
      </c>
      <c r="H17" s="557" t="str">
        <f>IF($D17&gt;0,(SUM('t11'!O19:R19)/$D17)," ")</f>
        <v> </v>
      </c>
      <c r="I17" s="558" t="str">
        <f>IF($E17=0," ",('t12'!D17+'t12'!E17)/$E17)</f>
        <v> </v>
      </c>
      <c r="J17" s="558" t="str">
        <f>IF($E17=0," ",'t12'!F17/$E17)</f>
        <v> </v>
      </c>
      <c r="K17" s="558" t="str">
        <f>IF($E17=0," ",'t12'!G17/$E17)</f>
        <v> </v>
      </c>
      <c r="L17" s="558" t="str">
        <f>IF($E17=0," ",'t12'!H17/$E17)</f>
        <v> </v>
      </c>
      <c r="M17" s="559">
        <f t="shared" si="0"/>
        <v>0</v>
      </c>
      <c r="N17" s="560" t="str">
        <f>IF($E17=0," ",'t12'!I17/$E17)</f>
        <v> </v>
      </c>
      <c r="O17" s="560" t="str">
        <f>IF($E17=0," ",'t12'!J17/$E17)</f>
        <v> </v>
      </c>
      <c r="P17" s="558" t="str">
        <f>IF($E17=0," ",'t13'!W17/$E17)</f>
        <v> </v>
      </c>
      <c r="Q17" s="558" t="str">
        <f>IF($E17=0," ",SUM('t13'!C17:K17)/$E17)</f>
        <v> </v>
      </c>
      <c r="R17" s="558" t="str">
        <f>IF($E17=0," ",(SUM('t13'!L17:T17)+'t13'!V17)/$E17)</f>
        <v> </v>
      </c>
      <c r="S17" s="559">
        <f t="shared" si="1"/>
        <v>0</v>
      </c>
      <c r="T17" s="560" t="str">
        <f>IF($E17=0," ",'t13'!U17/$E17)</f>
        <v> </v>
      </c>
      <c r="V17"/>
      <c r="W17"/>
      <c r="X17"/>
      <c r="Y17"/>
    </row>
    <row r="18" spans="1:25" s="102" customFormat="1" ht="9.75">
      <c r="A18" s="131" t="str">
        <f>'t1'!A18</f>
        <v>I CAPPELLANO CAPO</v>
      </c>
      <c r="B18" s="312" t="str">
        <f>'t1'!B18</f>
        <v>019287</v>
      </c>
      <c r="C18" s="556">
        <f>'t1'!K18+'t1'!L18</f>
        <v>0</v>
      </c>
      <c r="D18" s="556">
        <f>('t1'!K18+'t1'!L18)-SUM('t3'!C18:F18,'t3'!I18:L18)+SUM('t3'!M18:P18)</f>
        <v>0</v>
      </c>
      <c r="E18" s="557">
        <f>'t12'!C18/12</f>
        <v>0</v>
      </c>
      <c r="F18" s="557" t="str">
        <f>IF($D18&gt;0,(('t11'!C20+'t11'!D20)/$D18)," ")</f>
        <v> </v>
      </c>
      <c r="G18" s="557" t="str">
        <f>IF($D18&gt;0,(SUM('t11'!E20:N20)/$D18)," ")</f>
        <v> </v>
      </c>
      <c r="H18" s="557" t="str">
        <f>IF($D18&gt;0,(SUM('t11'!O20:R20)/$D18)," ")</f>
        <v> </v>
      </c>
      <c r="I18" s="558" t="str">
        <f>IF($E18=0," ",('t12'!D18+'t12'!E18)/$E18)</f>
        <v> </v>
      </c>
      <c r="J18" s="558" t="str">
        <f>IF($E18=0," ",'t12'!F18/$E18)</f>
        <v> </v>
      </c>
      <c r="K18" s="558" t="str">
        <f>IF($E18=0," ",'t12'!G18/$E18)</f>
        <v> </v>
      </c>
      <c r="L18" s="558" t="str">
        <f>IF($E18=0," ",'t12'!H18/$E18)</f>
        <v> </v>
      </c>
      <c r="M18" s="559">
        <f t="shared" si="0"/>
        <v>0</v>
      </c>
      <c r="N18" s="560" t="str">
        <f>IF($E18=0," ",'t12'!I18/$E18)</f>
        <v> </v>
      </c>
      <c r="O18" s="560" t="str">
        <f>IF($E18=0," ",'t12'!J18/$E18)</f>
        <v> </v>
      </c>
      <c r="P18" s="558" t="str">
        <f>IF($E18=0," ",'t13'!W18/$E18)</f>
        <v> </v>
      </c>
      <c r="Q18" s="558" t="str">
        <f>IF($E18=0," ",SUM('t13'!C18:K18)/$E18)</f>
        <v> </v>
      </c>
      <c r="R18" s="558" t="str">
        <f>IF($E18=0," ",(SUM('t13'!L18:T18)+'t13'!V18)/$E18)</f>
        <v> </v>
      </c>
      <c r="S18" s="559">
        <f t="shared" si="1"/>
        <v>0</v>
      </c>
      <c r="T18" s="560" t="str">
        <f>IF($E18=0," ",'t13'!U18/$E18)</f>
        <v> </v>
      </c>
      <c r="V18"/>
      <c r="W18"/>
      <c r="X18"/>
      <c r="Y18"/>
    </row>
    <row r="19" spans="1:25" s="102" customFormat="1" ht="9.75">
      <c r="A19" s="131" t="str">
        <f>'t1'!A19</f>
        <v>CAPPELLANO  CAPO + 10  (CAP.)</v>
      </c>
      <c r="B19" s="312" t="str">
        <f>'t1'!B19</f>
        <v>018971</v>
      </c>
      <c r="C19" s="556">
        <f>'t1'!K19+'t1'!L19</f>
        <v>0</v>
      </c>
      <c r="D19" s="556">
        <f>('t1'!K19+'t1'!L19)-SUM('t3'!C19:F19,'t3'!I19:L19)+SUM('t3'!M19:P19)</f>
        <v>0</v>
      </c>
      <c r="E19" s="557">
        <f>'t12'!C19/12</f>
        <v>0</v>
      </c>
      <c r="F19" s="557" t="str">
        <f>IF($D19&gt;0,(('t11'!C21+'t11'!D21)/$D19)," ")</f>
        <v> </v>
      </c>
      <c r="G19" s="557" t="str">
        <f>IF($D19&gt;0,(SUM('t11'!E21:N21)/$D19)," ")</f>
        <v> </v>
      </c>
      <c r="H19" s="557" t="str">
        <f>IF($D19&gt;0,(SUM('t11'!O21:R21)/$D19)," ")</f>
        <v> </v>
      </c>
      <c r="I19" s="558" t="str">
        <f>IF($E19=0," ",('t12'!D19+'t12'!E19)/$E19)</f>
        <v> </v>
      </c>
      <c r="J19" s="558" t="str">
        <f>IF($E19=0," ",'t12'!F19/$E19)</f>
        <v> </v>
      </c>
      <c r="K19" s="558" t="str">
        <f>IF($E19=0," ",'t12'!G19/$E19)</f>
        <v> </v>
      </c>
      <c r="L19" s="558" t="str">
        <f>IF($E19=0," ",'t12'!H19/$E19)</f>
        <v> </v>
      </c>
      <c r="M19" s="559">
        <f t="shared" si="0"/>
        <v>0</v>
      </c>
      <c r="N19" s="560" t="str">
        <f>IF($E19=0," ",'t12'!I19/$E19)</f>
        <v> </v>
      </c>
      <c r="O19" s="560" t="str">
        <f>IF($E19=0," ",'t12'!J19/$E19)</f>
        <v> </v>
      </c>
      <c r="P19" s="558" t="str">
        <f>IF($E19=0," ",'t13'!W19/$E19)</f>
        <v> </v>
      </c>
      <c r="Q19" s="558" t="str">
        <f>IF($E19=0," ",SUM('t13'!C19:K19)/$E19)</f>
        <v> </v>
      </c>
      <c r="R19" s="558" t="str">
        <f>IF($E19=0," ",(SUM('t13'!L19:T19)+'t13'!V19)/$E19)</f>
        <v> </v>
      </c>
      <c r="S19" s="559">
        <f t="shared" si="1"/>
        <v>0</v>
      </c>
      <c r="T19" s="560" t="str">
        <f>IF($E19=0," ",'t13'!U19/$E19)</f>
        <v> </v>
      </c>
      <c r="V19"/>
      <c r="W19"/>
      <c r="X19"/>
      <c r="Y19"/>
    </row>
    <row r="20" spans="1:25" s="102" customFormat="1" ht="9.75">
      <c r="A20" s="131" t="str">
        <f>'t1'!A20</f>
        <v>CAPPELLANO CAPO</v>
      </c>
      <c r="B20" s="312" t="str">
        <f>'t1'!B20</f>
        <v>018284</v>
      </c>
      <c r="C20" s="556">
        <f>'t1'!K20+'t1'!L20</f>
        <v>0</v>
      </c>
      <c r="D20" s="556">
        <f>('t1'!K20+'t1'!L20)-SUM('t3'!C20:F20,'t3'!I20:L20)+SUM('t3'!M20:P20)</f>
        <v>0</v>
      </c>
      <c r="E20" s="557">
        <f>'t12'!C20/12</f>
        <v>0</v>
      </c>
      <c r="F20" s="557" t="str">
        <f>IF($D20&gt;0,(('t11'!C22+'t11'!D22)/$D20)," ")</f>
        <v> </v>
      </c>
      <c r="G20" s="557" t="str">
        <f>IF($D20&gt;0,(SUM('t11'!E22:N22)/$D20)," ")</f>
        <v> </v>
      </c>
      <c r="H20" s="557" t="str">
        <f>IF($D20&gt;0,(SUM('t11'!O22:R22)/$D20)," ")</f>
        <v> </v>
      </c>
      <c r="I20" s="558" t="str">
        <f>IF($E20=0," ",('t12'!D20+'t12'!E20)/$E20)</f>
        <v> </v>
      </c>
      <c r="J20" s="558" t="str">
        <f>IF($E20=0," ",'t12'!F20/$E20)</f>
        <v> </v>
      </c>
      <c r="K20" s="558" t="str">
        <f>IF($E20=0," ",'t12'!G20/$E20)</f>
        <v> </v>
      </c>
      <c r="L20" s="558" t="str">
        <f>IF($E20=0," ",'t12'!H20/$E20)</f>
        <v> </v>
      </c>
      <c r="M20" s="559">
        <f t="shared" si="0"/>
        <v>0</v>
      </c>
      <c r="N20" s="560" t="str">
        <f>IF($E20=0," ",'t12'!I20/$E20)</f>
        <v> </v>
      </c>
      <c r="O20" s="560" t="str">
        <f>IF($E20=0," ",'t12'!J20/$E20)</f>
        <v> </v>
      </c>
      <c r="P20" s="558" t="str">
        <f>IF($E20=0," ",'t13'!W20/$E20)</f>
        <v> </v>
      </c>
      <c r="Q20" s="558" t="str">
        <f>IF($E20=0," ",SUM('t13'!C20:K20)/$E20)</f>
        <v> </v>
      </c>
      <c r="R20" s="558" t="str">
        <f>IF($E20=0," ",(SUM('t13'!L20:T20)+'t13'!V20)/$E20)</f>
        <v> </v>
      </c>
      <c r="S20" s="559">
        <f t="shared" si="1"/>
        <v>0</v>
      </c>
      <c r="T20" s="560" t="str">
        <f>IF($E20=0," ",'t13'!U20/$E20)</f>
        <v> </v>
      </c>
      <c r="V20"/>
      <c r="W20"/>
      <c r="X20"/>
      <c r="Y20"/>
    </row>
    <row r="21" spans="1:25" s="102" customFormat="1" ht="9.75">
      <c r="A21" s="131" t="str">
        <f>'t1'!A21</f>
        <v>CAPPELLANO ADDETTO</v>
      </c>
      <c r="B21" s="312" t="str">
        <f>'t1'!B21</f>
        <v>018281</v>
      </c>
      <c r="C21" s="556">
        <f>'t1'!K21+'t1'!L21</f>
        <v>0</v>
      </c>
      <c r="D21" s="556">
        <f>('t1'!K21+'t1'!L21)-SUM('t3'!C21:F21,'t3'!I21:L21)+SUM('t3'!M21:P21)</f>
        <v>0</v>
      </c>
      <c r="E21" s="557">
        <f>'t12'!C21/12</f>
        <v>0</v>
      </c>
      <c r="F21" s="557" t="str">
        <f>IF($D21&gt;0,(('t11'!C23+'t11'!D23)/$D21)," ")</f>
        <v> </v>
      </c>
      <c r="G21" s="557" t="str">
        <f>IF($D21&gt;0,(SUM('t11'!E23:N23)/$D21)," ")</f>
        <v> </v>
      </c>
      <c r="H21" s="557" t="str">
        <f>IF($D21&gt;0,(SUM('t11'!O23:R23)/$D21)," ")</f>
        <v> </v>
      </c>
      <c r="I21" s="558" t="str">
        <f>IF($E21=0," ",('t12'!D21+'t12'!E21)/$E21)</f>
        <v> </v>
      </c>
      <c r="J21" s="558" t="str">
        <f>IF($E21=0," ",'t12'!F21/$E21)</f>
        <v> </v>
      </c>
      <c r="K21" s="558" t="str">
        <f>IF($E21=0," ",'t12'!G21/$E21)</f>
        <v> </v>
      </c>
      <c r="L21" s="558" t="str">
        <f>IF($E21=0," ",'t12'!H21/$E21)</f>
        <v> </v>
      </c>
      <c r="M21" s="559">
        <f t="shared" si="0"/>
        <v>0</v>
      </c>
      <c r="N21" s="560" t="str">
        <f>IF($E21=0," ",'t12'!I21/$E21)</f>
        <v> </v>
      </c>
      <c r="O21" s="560" t="str">
        <f>IF($E21=0," ",'t12'!J21/$E21)</f>
        <v> </v>
      </c>
      <c r="P21" s="558" t="str">
        <f>IF($E21=0," ",'t13'!W21/$E21)</f>
        <v> </v>
      </c>
      <c r="Q21" s="558" t="str">
        <f>IF($E21=0," ",SUM('t13'!C21:K21)/$E21)</f>
        <v> </v>
      </c>
      <c r="R21" s="558" t="str">
        <f>IF($E21=0," ",(SUM('t13'!L21:T21)+'t13'!V21)/$E21)</f>
        <v> </v>
      </c>
      <c r="S21" s="559">
        <f t="shared" si="1"/>
        <v>0</v>
      </c>
      <c r="T21" s="560" t="str">
        <f>IF($E21=0," ",'t13'!U21/$E21)</f>
        <v> </v>
      </c>
      <c r="V21"/>
      <c r="W21"/>
      <c r="X21"/>
      <c r="Y21"/>
    </row>
    <row r="23" ht="9.75">
      <c r="A23"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24" ht="9.75">
      <c r="A24" s="5" t="s">
        <v>385</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4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54" t="str">
        <f>'t1'!A1</f>
        <v>CAPPELLANI MILITARI (CM09) - anno 2018</v>
      </c>
      <c r="B1" s="954"/>
      <c r="C1" s="954"/>
      <c r="D1" s="954"/>
      <c r="E1" s="954"/>
      <c r="F1" s="954"/>
      <c r="G1" s="954"/>
      <c r="H1" s="954"/>
      <c r="I1" s="309"/>
      <c r="J1" s="306"/>
      <c r="K1" s="3"/>
      <c r="M1"/>
    </row>
    <row r="2" spans="2:13" ht="12.75" customHeight="1">
      <c r="B2" s="5"/>
      <c r="C2" s="5"/>
      <c r="D2" s="1032"/>
      <c r="E2" s="1032"/>
      <c r="F2" s="1032"/>
      <c r="G2" s="1032"/>
      <c r="H2" s="1032"/>
      <c r="I2" s="1032"/>
      <c r="J2" s="1032"/>
      <c r="K2" s="3"/>
      <c r="M2"/>
    </row>
    <row r="3" spans="1:2" s="189" customFormat="1" ht="21" customHeight="1">
      <c r="A3" s="189" t="str">
        <f>"Tavola di coerenza tra presenti al 31.12."&amp;'t1'!L1&amp;" e presenti al 31.12."&amp;'t1'!L1-1&amp;" (Squadratura 1)"</f>
        <v>Tavola di coerenza tra presenti al 31.12.2018 e presenti al 31.12.2017 (Squadratura 1)</v>
      </c>
      <c r="B3" s="308"/>
    </row>
    <row r="4" spans="1:10" ht="36.75" customHeight="1">
      <c r="A4" s="171" t="s">
        <v>173</v>
      </c>
      <c r="B4" s="172" t="s">
        <v>172</v>
      </c>
      <c r="C4" s="172" t="str">
        <f>"Presenti 31.12."&amp;'t1'!L1-1&amp;" (Tab 1)"</f>
        <v>Presenti 31.12.2017 (Tab 1)</v>
      </c>
      <c r="D4" s="172" t="s">
        <v>168</v>
      </c>
      <c r="E4" s="172" t="s">
        <v>220</v>
      </c>
      <c r="F4" s="172" t="s">
        <v>170</v>
      </c>
      <c r="G4" s="172" t="s">
        <v>169</v>
      </c>
      <c r="H4" s="172" t="str">
        <f>"Presenti 31.12."&amp;'t1'!L1&amp;" (Calcolati)"</f>
        <v>Presenti 31.12.2018 (Calcolati)</v>
      </c>
      <c r="I4" s="172" t="str">
        <f>"Presenti 31.12."&amp;'t1'!L1&amp;" (Tab 1)"</f>
        <v>Presenti 31.12.2018 (Tab 1)</v>
      </c>
      <c r="J4" s="172" t="s">
        <v>182</v>
      </c>
    </row>
    <row r="5" spans="1:10" ht="9.75">
      <c r="A5" s="652"/>
      <c r="B5" s="172"/>
      <c r="C5" s="178" t="s">
        <v>174</v>
      </c>
      <c r="D5" s="178" t="s">
        <v>175</v>
      </c>
      <c r="E5" s="178" t="s">
        <v>176</v>
      </c>
      <c r="F5" s="178" t="s">
        <v>177</v>
      </c>
      <c r="G5" s="178" t="s">
        <v>178</v>
      </c>
      <c r="H5" s="178" t="s">
        <v>179</v>
      </c>
      <c r="I5" s="178" t="s">
        <v>180</v>
      </c>
      <c r="J5" s="178" t="s">
        <v>181</v>
      </c>
    </row>
    <row r="6" spans="1:10" ht="12.75" customHeight="1">
      <c r="A6" s="653" t="str">
        <f>'t1'!A6</f>
        <v>ORDINARIO MILITARE</v>
      </c>
      <c r="B6" s="179" t="str">
        <f>'t1'!B6</f>
        <v>0D0359</v>
      </c>
      <c r="C6" s="334">
        <f>'t1'!C6+'t1'!D6</f>
        <v>0</v>
      </c>
      <c r="D6" s="334">
        <f>'t5'!S7+'t5'!T7</f>
        <v>0</v>
      </c>
      <c r="E6" s="335">
        <f>'t6'!W7+'t6'!X7</f>
        <v>0</v>
      </c>
      <c r="F6" s="335">
        <f>'t4'!S6</f>
        <v>0</v>
      </c>
      <c r="G6" s="335">
        <f>'t4'!C22</f>
        <v>0</v>
      </c>
      <c r="H6" s="335">
        <f>C6-D6+E6-F6+G6</f>
        <v>0</v>
      </c>
      <c r="I6" s="335">
        <f>'t1'!K6+'t1'!L6</f>
        <v>0</v>
      </c>
      <c r="J6" s="99" t="str">
        <f aca="true" t="shared" si="0" ref="J6:J21">IF(H6=I6,"OK","ERRORE")</f>
        <v>OK</v>
      </c>
    </row>
    <row r="7" spans="1:10" ht="12.75" customHeight="1">
      <c r="A7" s="653" t="str">
        <f>'t1'!A7</f>
        <v>VICARIO GENERALE</v>
      </c>
      <c r="B7" s="179" t="str">
        <f>'t1'!B7</f>
        <v>0D0292</v>
      </c>
      <c r="C7" s="334">
        <f>'t1'!C7+'t1'!D7</f>
        <v>0</v>
      </c>
      <c r="D7" s="334">
        <f>'t5'!S8+'t5'!T8</f>
        <v>0</v>
      </c>
      <c r="E7" s="335">
        <f>'t6'!W8+'t6'!X8</f>
        <v>0</v>
      </c>
      <c r="F7" s="335">
        <f>'t4'!S7</f>
        <v>0</v>
      </c>
      <c r="G7" s="335">
        <f>'t4'!D22</f>
        <v>0</v>
      </c>
      <c r="H7" s="335">
        <f aca="true" t="shared" si="1" ref="H7:H21">C7-D7+E7-F7+G7</f>
        <v>0</v>
      </c>
      <c r="I7" s="335">
        <f>'t1'!K7+'t1'!L7</f>
        <v>0</v>
      </c>
      <c r="J7" s="99" t="str">
        <f t="shared" si="0"/>
        <v>OK</v>
      </c>
    </row>
    <row r="8" spans="1:10" ht="12.75" customHeight="1">
      <c r="A8" s="653" t="str">
        <f>'t1'!A8</f>
        <v>ISPETTORE</v>
      </c>
      <c r="B8" s="179" t="str">
        <f>'t1'!B8</f>
        <v>0D0191</v>
      </c>
      <c r="C8" s="334">
        <f>'t1'!C8+'t1'!D8</f>
        <v>0</v>
      </c>
      <c r="D8" s="334">
        <f>'t5'!S9+'t5'!T9</f>
        <v>0</v>
      </c>
      <c r="E8" s="335">
        <f>'t6'!W9+'t6'!X9</f>
        <v>0</v>
      </c>
      <c r="F8" s="335">
        <f>'t4'!S8</f>
        <v>0</v>
      </c>
      <c r="G8" s="335">
        <f>'t4'!E22</f>
        <v>0</v>
      </c>
      <c r="H8" s="335">
        <f t="shared" si="1"/>
        <v>0</v>
      </c>
      <c r="I8" s="335">
        <f>'t1'!K8+'t1'!L8</f>
        <v>0</v>
      </c>
      <c r="J8" s="99" t="str">
        <f t="shared" si="0"/>
        <v>OK</v>
      </c>
    </row>
    <row r="9" spans="1:10" ht="12.75" customHeight="1">
      <c r="A9" s="653" t="str">
        <f>'t1'!A9</f>
        <v>III CAPPELLANO CAPO + 23 ANNI</v>
      </c>
      <c r="B9" s="179" t="str">
        <f>'t1'!B9</f>
        <v>0D0545</v>
      </c>
      <c r="C9" s="334">
        <f>'t1'!C9+'t1'!D9</f>
        <v>0</v>
      </c>
      <c r="D9" s="334">
        <f>'t5'!S10+'t5'!T10</f>
        <v>0</v>
      </c>
      <c r="E9" s="335">
        <f>'t6'!W10+'t6'!X10</f>
        <v>0</v>
      </c>
      <c r="F9" s="335">
        <f>'t4'!S9</f>
        <v>0</v>
      </c>
      <c r="G9" s="335">
        <f>'t4'!F22</f>
        <v>0</v>
      </c>
      <c r="H9" s="335">
        <f t="shared" si="1"/>
        <v>0</v>
      </c>
      <c r="I9" s="335">
        <f>'t1'!K9+'t1'!L9</f>
        <v>0</v>
      </c>
      <c r="J9" s="99" t="str">
        <f t="shared" si="0"/>
        <v>OK</v>
      </c>
    </row>
    <row r="10" spans="1:10" ht="12.75" customHeight="1">
      <c r="A10" s="653" t="str">
        <f>'t1'!A10</f>
        <v>III CAPPELLANO CAPO</v>
      </c>
      <c r="B10" s="179" t="str">
        <f>'t1'!B10</f>
        <v>0D0357</v>
      </c>
      <c r="C10" s="334">
        <f>'t1'!C10+'t1'!D10</f>
        <v>0</v>
      </c>
      <c r="D10" s="334">
        <f>'t5'!S11+'t5'!T11</f>
        <v>0</v>
      </c>
      <c r="E10" s="335">
        <f>'t6'!W11+'t6'!X11</f>
        <v>0</v>
      </c>
      <c r="F10" s="335">
        <f>'t4'!S10</f>
        <v>0</v>
      </c>
      <c r="G10" s="335">
        <f>'t4'!G22</f>
        <v>0</v>
      </c>
      <c r="H10" s="335">
        <f t="shared" si="1"/>
        <v>0</v>
      </c>
      <c r="I10" s="335">
        <f>'t1'!K10+'t1'!L10</f>
        <v>0</v>
      </c>
      <c r="J10" s="99" t="str">
        <f t="shared" si="0"/>
        <v>OK</v>
      </c>
    </row>
    <row r="11" spans="1:10" ht="12.75" customHeight="1">
      <c r="A11" s="653" t="str">
        <f>'t1'!A11</f>
        <v>II CAPPELLANO CAPO + 23 ANNI</v>
      </c>
      <c r="B11" s="179" t="str">
        <f>'t1'!B11</f>
        <v>0D0546</v>
      </c>
      <c r="C11" s="334">
        <f>'t1'!C11+'t1'!D11</f>
        <v>0</v>
      </c>
      <c r="D11" s="334">
        <f>'t5'!S12+'t5'!T12</f>
        <v>0</v>
      </c>
      <c r="E11" s="335">
        <f>'t6'!W12+'t6'!X12</f>
        <v>0</v>
      </c>
      <c r="F11" s="335">
        <f>'t4'!S11</f>
        <v>0</v>
      </c>
      <c r="G11" s="335">
        <f>'t4'!H22</f>
        <v>0</v>
      </c>
      <c r="H11" s="335">
        <f t="shared" si="1"/>
        <v>0</v>
      </c>
      <c r="I11" s="335">
        <f>'t1'!K11+'t1'!L11</f>
        <v>0</v>
      </c>
      <c r="J11" s="99" t="str">
        <f t="shared" si="0"/>
        <v>OK</v>
      </c>
    </row>
    <row r="12" spans="1:10" ht="12.75" customHeight="1">
      <c r="A12" s="653" t="str">
        <f>'t1'!A12</f>
        <v>II  CAPPELLANO  CAPO  +  18 (TEN.COL.)</v>
      </c>
      <c r="B12" s="179" t="str">
        <f>'t1'!B12</f>
        <v>0D0969</v>
      </c>
      <c r="C12" s="334">
        <f>'t1'!C12+'t1'!D12</f>
        <v>0</v>
      </c>
      <c r="D12" s="334">
        <f>'t5'!S13+'t5'!T13</f>
        <v>0</v>
      </c>
      <c r="E12" s="335">
        <f>'t6'!W13+'t6'!X13</f>
        <v>0</v>
      </c>
      <c r="F12" s="335">
        <f>'t4'!S12</f>
        <v>0</v>
      </c>
      <c r="G12" s="335">
        <f>'t4'!I22</f>
        <v>0</v>
      </c>
      <c r="H12" s="335">
        <f t="shared" si="1"/>
        <v>0</v>
      </c>
      <c r="I12" s="335">
        <f>'t1'!K12+'t1'!L12</f>
        <v>0</v>
      </c>
      <c r="J12" s="99" t="str">
        <f t="shared" si="0"/>
        <v>OK</v>
      </c>
    </row>
    <row r="13" spans="1:10" ht="12.75" customHeight="1">
      <c r="A13" s="653" t="str">
        <f>'t1'!A13</f>
        <v>II CAPPELLANO CAPO +13 ANNI</v>
      </c>
      <c r="B13" s="179" t="str">
        <f>'t1'!B13</f>
        <v>0D0547</v>
      </c>
      <c r="C13" s="334">
        <f>'t1'!C13+'t1'!D13</f>
        <v>0</v>
      </c>
      <c r="D13" s="334">
        <f>'t5'!S14+'t5'!T14</f>
        <v>0</v>
      </c>
      <c r="E13" s="335">
        <f>'t6'!W14+'t6'!X14</f>
        <v>0</v>
      </c>
      <c r="F13" s="335">
        <f>'t4'!S13</f>
        <v>0</v>
      </c>
      <c r="G13" s="335">
        <f>'t4'!J22</f>
        <v>0</v>
      </c>
      <c r="H13" s="335">
        <f t="shared" si="1"/>
        <v>0</v>
      </c>
      <c r="I13" s="335">
        <f>'t1'!K13+'t1'!L13</f>
        <v>0</v>
      </c>
      <c r="J13" s="99" t="str">
        <f t="shared" si="0"/>
        <v>OK</v>
      </c>
    </row>
    <row r="14" spans="1:10" ht="12.75" customHeight="1">
      <c r="A14" s="653" t="str">
        <f>'t1'!A14</f>
        <v>I CAPPELLANO CAPO + 23 ANNI</v>
      </c>
      <c r="B14" s="179" t="str">
        <f>'t1'!B14</f>
        <v>0D0548</v>
      </c>
      <c r="C14" s="334">
        <f>'t1'!C14+'t1'!D14</f>
        <v>0</v>
      </c>
      <c r="D14" s="334">
        <f>'t5'!S15+'t5'!T15</f>
        <v>0</v>
      </c>
      <c r="E14" s="335">
        <f>'t6'!W15+'t6'!X15</f>
        <v>0</v>
      </c>
      <c r="F14" s="335">
        <f>'t4'!S14</f>
        <v>0</v>
      </c>
      <c r="G14" s="335">
        <f>'t4'!K22</f>
        <v>0</v>
      </c>
      <c r="H14" s="335">
        <f t="shared" si="1"/>
        <v>0</v>
      </c>
      <c r="I14" s="335">
        <f>'t1'!K14+'t1'!L14</f>
        <v>0</v>
      </c>
      <c r="J14" s="99" t="str">
        <f t="shared" si="0"/>
        <v>OK</v>
      </c>
    </row>
    <row r="15" spans="1:10" ht="12.75" customHeight="1">
      <c r="A15" s="653" t="str">
        <f>'t1'!A15</f>
        <v>I CAPPELLANO CAPO + 13 ANNI</v>
      </c>
      <c r="B15" s="179" t="str">
        <f>'t1'!B15</f>
        <v>0D0549</v>
      </c>
      <c r="C15" s="334">
        <f>'t1'!C15+'t1'!D15</f>
        <v>0</v>
      </c>
      <c r="D15" s="334">
        <f>'t5'!S16+'t5'!T16</f>
        <v>0</v>
      </c>
      <c r="E15" s="335">
        <f>'t6'!W16+'t6'!X16</f>
        <v>0</v>
      </c>
      <c r="F15" s="335">
        <f>'t4'!S15</f>
        <v>0</v>
      </c>
      <c r="G15" s="335">
        <f>'t4'!L22</f>
        <v>0</v>
      </c>
      <c r="H15" s="335">
        <f t="shared" si="1"/>
        <v>0</v>
      </c>
      <c r="I15" s="335">
        <f>'t1'!K15+'t1'!L15</f>
        <v>0</v>
      </c>
      <c r="J15" s="99" t="str">
        <f t="shared" si="0"/>
        <v>OK</v>
      </c>
    </row>
    <row r="16" spans="1:10" ht="12.75" customHeight="1">
      <c r="A16" s="653" t="str">
        <f>'t1'!A16</f>
        <v>II CAPPELLANO CAPO</v>
      </c>
      <c r="B16" s="179" t="str">
        <f>'t1'!B16</f>
        <v>019355</v>
      </c>
      <c r="C16" s="334">
        <f>'t1'!C16+'t1'!D16</f>
        <v>0</v>
      </c>
      <c r="D16" s="334">
        <f>'t5'!S17+'t5'!T17</f>
        <v>0</v>
      </c>
      <c r="E16" s="335">
        <f>'t6'!W17+'t6'!X17</f>
        <v>0</v>
      </c>
      <c r="F16" s="335">
        <f>'t4'!S16</f>
        <v>0</v>
      </c>
      <c r="G16" s="335">
        <f>'t4'!M22</f>
        <v>0</v>
      </c>
      <c r="H16" s="335">
        <f t="shared" si="1"/>
        <v>0</v>
      </c>
      <c r="I16" s="335">
        <f>'t1'!K16+'t1'!L16</f>
        <v>0</v>
      </c>
      <c r="J16" s="99" t="str">
        <f t="shared" si="0"/>
        <v>OK</v>
      </c>
    </row>
    <row r="17" spans="1:10" ht="12.75" customHeight="1">
      <c r="A17" s="653" t="str">
        <f>'t1'!A17</f>
        <v>I  CAPPELLANO  CAPO  CON 3 ANNI NEL GRADO (MAGG.)</v>
      </c>
      <c r="B17" s="179" t="str">
        <f>'t1'!B17</f>
        <v>019970</v>
      </c>
      <c r="C17" s="334">
        <f>'t1'!C17+'t1'!D17</f>
        <v>0</v>
      </c>
      <c r="D17" s="334">
        <f>'t5'!S18+'t5'!T18</f>
        <v>0</v>
      </c>
      <c r="E17" s="335">
        <f>'t6'!W18+'t6'!X18</f>
        <v>0</v>
      </c>
      <c r="F17" s="335">
        <f>'t4'!S17</f>
        <v>0</v>
      </c>
      <c r="G17" s="335">
        <f>'t4'!N22</f>
        <v>0</v>
      </c>
      <c r="H17" s="335">
        <f t="shared" si="1"/>
        <v>0</v>
      </c>
      <c r="I17" s="335">
        <f>'t1'!K17+'t1'!L17</f>
        <v>0</v>
      </c>
      <c r="J17" s="99" t="str">
        <f t="shared" si="0"/>
        <v>OK</v>
      </c>
    </row>
    <row r="18" spans="1:10" ht="12.75" customHeight="1">
      <c r="A18" s="653" t="str">
        <f>'t1'!A18</f>
        <v>I CAPPELLANO CAPO</v>
      </c>
      <c r="B18" s="179" t="str">
        <f>'t1'!B18</f>
        <v>019287</v>
      </c>
      <c r="C18" s="334">
        <f>'t1'!C18+'t1'!D18</f>
        <v>0</v>
      </c>
      <c r="D18" s="334">
        <f>'t5'!S19+'t5'!T19</f>
        <v>0</v>
      </c>
      <c r="E18" s="335">
        <f>'t6'!W19+'t6'!X19</f>
        <v>0</v>
      </c>
      <c r="F18" s="335">
        <f>'t4'!S18</f>
        <v>0</v>
      </c>
      <c r="G18" s="335">
        <f>'t4'!O22</f>
        <v>0</v>
      </c>
      <c r="H18" s="335">
        <f t="shared" si="1"/>
        <v>0</v>
      </c>
      <c r="I18" s="335">
        <f>'t1'!K18+'t1'!L18</f>
        <v>0</v>
      </c>
      <c r="J18" s="99" t="str">
        <f t="shared" si="0"/>
        <v>OK</v>
      </c>
    </row>
    <row r="19" spans="1:10" ht="12.75" customHeight="1">
      <c r="A19" s="653" t="str">
        <f>'t1'!A19</f>
        <v>CAPPELLANO  CAPO + 10  (CAP.)</v>
      </c>
      <c r="B19" s="179" t="str">
        <f>'t1'!B19</f>
        <v>018971</v>
      </c>
      <c r="C19" s="334">
        <f>'t1'!C19+'t1'!D19</f>
        <v>0</v>
      </c>
      <c r="D19" s="334">
        <f>'t5'!S20+'t5'!T20</f>
        <v>0</v>
      </c>
      <c r="E19" s="335">
        <f>'t6'!W20+'t6'!X20</f>
        <v>0</v>
      </c>
      <c r="F19" s="335">
        <f>'t4'!S19</f>
        <v>0</v>
      </c>
      <c r="G19" s="335">
        <f>'t4'!P22</f>
        <v>0</v>
      </c>
      <c r="H19" s="335">
        <f t="shared" si="1"/>
        <v>0</v>
      </c>
      <c r="I19" s="335">
        <f>'t1'!K19+'t1'!L19</f>
        <v>0</v>
      </c>
      <c r="J19" s="99" t="str">
        <f t="shared" si="0"/>
        <v>OK</v>
      </c>
    </row>
    <row r="20" spans="1:10" ht="12.75" customHeight="1">
      <c r="A20" s="653" t="str">
        <f>'t1'!A20</f>
        <v>CAPPELLANO CAPO</v>
      </c>
      <c r="B20" s="179" t="str">
        <f>'t1'!B20</f>
        <v>018284</v>
      </c>
      <c r="C20" s="334">
        <f>'t1'!C20+'t1'!D20</f>
        <v>0</v>
      </c>
      <c r="D20" s="334">
        <f>'t5'!S21+'t5'!T21</f>
        <v>0</v>
      </c>
      <c r="E20" s="335">
        <f>'t6'!W21+'t6'!X21</f>
        <v>0</v>
      </c>
      <c r="F20" s="335">
        <f>'t4'!S20</f>
        <v>0</v>
      </c>
      <c r="G20" s="335">
        <f>'t4'!Q22</f>
        <v>0</v>
      </c>
      <c r="H20" s="335">
        <f t="shared" si="1"/>
        <v>0</v>
      </c>
      <c r="I20" s="335">
        <f>'t1'!K20+'t1'!L20</f>
        <v>0</v>
      </c>
      <c r="J20" s="99" t="str">
        <f t="shared" si="0"/>
        <v>OK</v>
      </c>
    </row>
    <row r="21" spans="1:10" ht="12.75" customHeight="1">
      <c r="A21" s="653" t="str">
        <f>'t1'!A21</f>
        <v>CAPPELLANO ADDETTO</v>
      </c>
      <c r="B21" s="179" t="str">
        <f>'t1'!B21</f>
        <v>018281</v>
      </c>
      <c r="C21" s="334">
        <f>'t1'!C21+'t1'!D21</f>
        <v>0</v>
      </c>
      <c r="D21" s="334">
        <f>'t5'!S22+'t5'!T22</f>
        <v>0</v>
      </c>
      <c r="E21" s="335">
        <f>'t6'!W22+'t6'!X22</f>
        <v>0</v>
      </c>
      <c r="F21" s="335">
        <f>'t4'!S21</f>
        <v>0</v>
      </c>
      <c r="G21" s="335">
        <f>'t4'!R22</f>
        <v>0</v>
      </c>
      <c r="H21" s="335">
        <f t="shared" si="1"/>
        <v>0</v>
      </c>
      <c r="I21" s="335">
        <f>'t1'!K21+'t1'!L21</f>
        <v>0</v>
      </c>
      <c r="J21" s="99" t="str">
        <f t="shared" si="0"/>
        <v>OK</v>
      </c>
    </row>
    <row r="22" spans="1:10" s="341" customFormat="1" ht="15.75" customHeight="1">
      <c r="A22" s="654" t="str">
        <f>'t1'!A22</f>
        <v>TOTALE</v>
      </c>
      <c r="B22" s="199"/>
      <c r="C22" s="359">
        <f aca="true" t="shared" si="2" ref="C22:I22">SUM(C6:C21)</f>
        <v>0</v>
      </c>
      <c r="D22" s="359">
        <f t="shared" si="2"/>
        <v>0</v>
      </c>
      <c r="E22" s="359">
        <f t="shared" si="2"/>
        <v>0</v>
      </c>
      <c r="F22" s="359">
        <f t="shared" si="2"/>
        <v>0</v>
      </c>
      <c r="G22" s="359">
        <f t="shared" si="2"/>
        <v>0</v>
      </c>
      <c r="H22" s="359">
        <f t="shared" si="2"/>
        <v>0</v>
      </c>
      <c r="I22" s="359">
        <f t="shared" si="2"/>
        <v>0</v>
      </c>
      <c r="J22" s="360" t="str">
        <f>IF(H22=I22,"OK","ERRORE")</f>
        <v>OK</v>
      </c>
    </row>
    <row r="27" spans="6:20" ht="9.75">
      <c r="F27" s="356"/>
      <c r="G27" s="356"/>
      <c r="H27" s="356"/>
      <c r="I27" s="356"/>
      <c r="J27" s="356"/>
      <c r="K27" s="357"/>
      <c r="L27" s="357"/>
      <c r="M27" s="357"/>
      <c r="N27" s="357"/>
      <c r="O27" s="357"/>
      <c r="P27" s="357"/>
      <c r="Q27" s="357"/>
      <c r="R27" s="357"/>
      <c r="S27" s="357"/>
      <c r="T27" s="357"/>
    </row>
    <row r="31" ht="9.75">
      <c r="G31" s="356"/>
    </row>
    <row r="32" ht="9.75">
      <c r="G32" s="356"/>
    </row>
    <row r="33" ht="9.75">
      <c r="G33" s="356"/>
    </row>
    <row r="34" ht="9.75">
      <c r="G34" s="356"/>
    </row>
    <row r="35" ht="9.75">
      <c r="G35" s="356"/>
    </row>
    <row r="36" ht="9.75">
      <c r="G36" s="357"/>
    </row>
    <row r="37" ht="9.75">
      <c r="G37" s="357"/>
    </row>
    <row r="38" ht="9.75">
      <c r="G38" s="357"/>
    </row>
    <row r="39" ht="9.75">
      <c r="G39" s="357"/>
    </row>
    <row r="40" ht="9.75">
      <c r="G40" s="357"/>
    </row>
    <row r="41" ht="9.75">
      <c r="G41" s="357"/>
    </row>
    <row r="42" ht="9.75">
      <c r="G42" s="357"/>
    </row>
    <row r="43" ht="9.75">
      <c r="G43" s="357"/>
    </row>
    <row r="44" ht="9.75">
      <c r="G44" s="357"/>
    </row>
    <row r="45" ht="9.75">
      <c r="G45" s="357"/>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2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54.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54" t="str">
        <f>'t1'!A1</f>
        <v>CAPPELLANI MILITARI (CM09) - anno 2018</v>
      </c>
      <c r="B1" s="954"/>
      <c r="C1" s="954"/>
      <c r="D1" s="954"/>
      <c r="E1" s="954"/>
      <c r="F1" s="954"/>
      <c r="G1" s="954"/>
      <c r="H1" s="954"/>
      <c r="I1" s="954"/>
      <c r="J1" s="954"/>
      <c r="K1" s="3"/>
      <c r="L1" s="306"/>
      <c r="M1"/>
    </row>
    <row r="2" spans="2:13" ht="12.75" customHeight="1">
      <c r="B2" s="5"/>
      <c r="C2" s="5"/>
      <c r="D2" s="5"/>
      <c r="E2" s="1032"/>
      <c r="F2" s="1032"/>
      <c r="G2" s="1032"/>
      <c r="H2" s="1032"/>
      <c r="I2" s="1032"/>
      <c r="J2" s="1032"/>
      <c r="K2" s="1032"/>
      <c r="L2" s="1032"/>
      <c r="M2"/>
    </row>
    <row r="3" spans="1:11" ht="21" customHeight="1">
      <c r="A3" s="189"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98" customFormat="1" ht="11.25" customHeight="1">
      <c r="A4" s="181"/>
      <c r="B4" s="181"/>
      <c r="C4" s="1033" t="s">
        <v>232</v>
      </c>
      <c r="D4" s="1034"/>
      <c r="E4" s="1034"/>
      <c r="F4" s="1034"/>
      <c r="G4" s="1035"/>
      <c r="H4" s="1033" t="s">
        <v>233</v>
      </c>
      <c r="I4" s="1034"/>
      <c r="J4" s="1034"/>
      <c r="K4" s="1034"/>
      <c r="L4" s="1035"/>
    </row>
    <row r="5" spans="1:12" ht="70.5" customHeight="1">
      <c r="A5" s="172" t="s">
        <v>173</v>
      </c>
      <c r="B5" s="172" t="s">
        <v>172</v>
      </c>
      <c r="C5" s="180" t="str">
        <f>"Presenti 31.12."&amp;'t1'!L1&amp;" (Tab 1)"</f>
        <v>Presenti 31.12.2018 (Tab 1)</v>
      </c>
      <c r="D5" s="177" t="s">
        <v>183</v>
      </c>
      <c r="E5" s="177" t="s">
        <v>184</v>
      </c>
      <c r="F5" s="177" t="s">
        <v>10</v>
      </c>
      <c r="G5" s="177" t="s">
        <v>182</v>
      </c>
      <c r="H5" s="180" t="str">
        <f>"Presenti 31.12."&amp;'t1'!L1&amp;" (Tab 1)"</f>
        <v>Presenti 31.12.2018 (Tab 1)</v>
      </c>
      <c r="I5" s="177" t="s">
        <v>183</v>
      </c>
      <c r="J5" s="177" t="s">
        <v>184</v>
      </c>
      <c r="K5" s="177" t="s">
        <v>10</v>
      </c>
      <c r="L5" s="177" t="s">
        <v>182</v>
      </c>
    </row>
    <row r="6" spans="1:12" ht="9.75">
      <c r="A6" s="173"/>
      <c r="B6" s="173"/>
      <c r="C6" s="182" t="s">
        <v>174</v>
      </c>
      <c r="D6" s="182" t="s">
        <v>175</v>
      </c>
      <c r="E6" s="182" t="s">
        <v>176</v>
      </c>
      <c r="F6" s="182" t="s">
        <v>177</v>
      </c>
      <c r="G6" s="183" t="s">
        <v>200</v>
      </c>
      <c r="H6" s="182" t="s">
        <v>178</v>
      </c>
      <c r="I6" s="182" t="s">
        <v>198</v>
      </c>
      <c r="J6" s="182" t="s">
        <v>180</v>
      </c>
      <c r="K6" s="182" t="s">
        <v>188</v>
      </c>
      <c r="L6" s="183" t="s">
        <v>201</v>
      </c>
    </row>
    <row r="7" spans="1:12" ht="12.75" customHeight="1">
      <c r="A7" s="131" t="str">
        <f>'t1'!A6</f>
        <v>ORDINARIO MILITARE</v>
      </c>
      <c r="B7" s="179" t="str">
        <f>'t1'!B6</f>
        <v>0D0359</v>
      </c>
      <c r="C7" s="334">
        <f>'t1'!K6</f>
        <v>0</v>
      </c>
      <c r="D7" s="334">
        <f>'t7'!W6</f>
        <v>0</v>
      </c>
      <c r="E7" s="335">
        <f>'t8'!AA6</f>
        <v>0</v>
      </c>
      <c r="F7" s="335">
        <f>'t9'!O6</f>
        <v>0</v>
      </c>
      <c r="G7" s="99" t="str">
        <f aca="true" t="shared" si="0" ref="G7:G22">IF(COUNTIF(C7:F7,C7)=4,"OK","ERRORE")</f>
        <v>OK</v>
      </c>
      <c r="H7" s="335">
        <f>'t1'!L6</f>
        <v>0</v>
      </c>
      <c r="I7" s="335">
        <f>'t7'!X6</f>
        <v>0</v>
      </c>
      <c r="J7" s="335">
        <f>'t8'!AB6</f>
        <v>0</v>
      </c>
      <c r="K7" s="334">
        <f>'t9'!P6</f>
        <v>0</v>
      </c>
      <c r="L7" s="99" t="str">
        <f aca="true" t="shared" si="1" ref="L7:L22">IF(COUNTIF(H7:K7,H7)=4,"OK","ERRORE")</f>
        <v>OK</v>
      </c>
    </row>
    <row r="8" spans="1:12" ht="12.75" customHeight="1">
      <c r="A8" s="131" t="str">
        <f>'t1'!A7</f>
        <v>VICARIO GENERALE</v>
      </c>
      <c r="B8" s="179" t="str">
        <f>'t1'!B7</f>
        <v>0D0292</v>
      </c>
      <c r="C8" s="334">
        <f>'t1'!K7</f>
        <v>0</v>
      </c>
      <c r="D8" s="334">
        <f>'t7'!W7</f>
        <v>0</v>
      </c>
      <c r="E8" s="335">
        <f>'t8'!AA7</f>
        <v>0</v>
      </c>
      <c r="F8" s="335">
        <f>'t9'!O7</f>
        <v>0</v>
      </c>
      <c r="G8" s="99" t="str">
        <f t="shared" si="0"/>
        <v>OK</v>
      </c>
      <c r="H8" s="335">
        <f>'t1'!L7</f>
        <v>0</v>
      </c>
      <c r="I8" s="335">
        <f>'t7'!X7</f>
        <v>0</v>
      </c>
      <c r="J8" s="335">
        <f>'t8'!AB7</f>
        <v>0</v>
      </c>
      <c r="K8" s="334">
        <f>'t9'!P7</f>
        <v>0</v>
      </c>
      <c r="L8" s="99" t="str">
        <f t="shared" si="1"/>
        <v>OK</v>
      </c>
    </row>
    <row r="9" spans="1:12" ht="12.75" customHeight="1">
      <c r="A9" s="131" t="str">
        <f>'t1'!A8</f>
        <v>ISPETTORE</v>
      </c>
      <c r="B9" s="179" t="str">
        <f>'t1'!B8</f>
        <v>0D0191</v>
      </c>
      <c r="C9" s="334">
        <f>'t1'!K8</f>
        <v>0</v>
      </c>
      <c r="D9" s="334">
        <f>'t7'!W8</f>
        <v>0</v>
      </c>
      <c r="E9" s="335">
        <f>'t8'!AA8</f>
        <v>0</v>
      </c>
      <c r="F9" s="335">
        <f>'t9'!O8</f>
        <v>0</v>
      </c>
      <c r="G9" s="99" t="str">
        <f t="shared" si="0"/>
        <v>OK</v>
      </c>
      <c r="H9" s="335">
        <f>'t1'!L8</f>
        <v>0</v>
      </c>
      <c r="I9" s="335">
        <f>'t7'!X8</f>
        <v>0</v>
      </c>
      <c r="J9" s="335">
        <f>'t8'!AB8</f>
        <v>0</v>
      </c>
      <c r="K9" s="334">
        <f>'t9'!P8</f>
        <v>0</v>
      </c>
      <c r="L9" s="99" t="str">
        <f t="shared" si="1"/>
        <v>OK</v>
      </c>
    </row>
    <row r="10" spans="1:12" ht="12.75" customHeight="1">
      <c r="A10" s="131" t="str">
        <f>'t1'!A9</f>
        <v>III CAPPELLANO CAPO + 23 ANNI</v>
      </c>
      <c r="B10" s="179" t="str">
        <f>'t1'!B9</f>
        <v>0D0545</v>
      </c>
      <c r="C10" s="334">
        <f>'t1'!K9</f>
        <v>0</v>
      </c>
      <c r="D10" s="334">
        <f>'t7'!W9</f>
        <v>0</v>
      </c>
      <c r="E10" s="335">
        <f>'t8'!AA9</f>
        <v>0</v>
      </c>
      <c r="F10" s="335">
        <f>'t9'!O9</f>
        <v>0</v>
      </c>
      <c r="G10" s="99" t="str">
        <f t="shared" si="0"/>
        <v>OK</v>
      </c>
      <c r="H10" s="335">
        <f>'t1'!L9</f>
        <v>0</v>
      </c>
      <c r="I10" s="335">
        <f>'t7'!X9</f>
        <v>0</v>
      </c>
      <c r="J10" s="335">
        <f>'t8'!AB9</f>
        <v>0</v>
      </c>
      <c r="K10" s="334">
        <f>'t9'!P9</f>
        <v>0</v>
      </c>
      <c r="L10" s="99" t="str">
        <f t="shared" si="1"/>
        <v>OK</v>
      </c>
    </row>
    <row r="11" spans="1:12" ht="12.75" customHeight="1">
      <c r="A11" s="131" t="str">
        <f>'t1'!A10</f>
        <v>III CAPPELLANO CAPO</v>
      </c>
      <c r="B11" s="179" t="str">
        <f>'t1'!B10</f>
        <v>0D0357</v>
      </c>
      <c r="C11" s="334">
        <f>'t1'!K10</f>
        <v>0</v>
      </c>
      <c r="D11" s="334">
        <f>'t7'!W10</f>
        <v>0</v>
      </c>
      <c r="E11" s="335">
        <f>'t8'!AA10</f>
        <v>0</v>
      </c>
      <c r="F11" s="335">
        <f>'t9'!O10</f>
        <v>0</v>
      </c>
      <c r="G11" s="99" t="str">
        <f t="shared" si="0"/>
        <v>OK</v>
      </c>
      <c r="H11" s="335">
        <f>'t1'!L10</f>
        <v>0</v>
      </c>
      <c r="I11" s="335">
        <f>'t7'!X10</f>
        <v>0</v>
      </c>
      <c r="J11" s="335">
        <f>'t8'!AB10</f>
        <v>0</v>
      </c>
      <c r="K11" s="334">
        <f>'t9'!P10</f>
        <v>0</v>
      </c>
      <c r="L11" s="99" t="str">
        <f t="shared" si="1"/>
        <v>OK</v>
      </c>
    </row>
    <row r="12" spans="1:12" ht="12.75" customHeight="1">
      <c r="A12" s="131" t="str">
        <f>'t1'!A11</f>
        <v>II CAPPELLANO CAPO + 23 ANNI</v>
      </c>
      <c r="B12" s="179" t="str">
        <f>'t1'!B11</f>
        <v>0D0546</v>
      </c>
      <c r="C12" s="334">
        <f>'t1'!K11</f>
        <v>0</v>
      </c>
      <c r="D12" s="334">
        <f>'t7'!W11</f>
        <v>0</v>
      </c>
      <c r="E12" s="335">
        <f>'t8'!AA11</f>
        <v>0</v>
      </c>
      <c r="F12" s="335">
        <f>'t9'!O11</f>
        <v>0</v>
      </c>
      <c r="G12" s="99" t="str">
        <f t="shared" si="0"/>
        <v>OK</v>
      </c>
      <c r="H12" s="335">
        <f>'t1'!L11</f>
        <v>0</v>
      </c>
      <c r="I12" s="335">
        <f>'t7'!X11</f>
        <v>0</v>
      </c>
      <c r="J12" s="335">
        <f>'t8'!AB11</f>
        <v>0</v>
      </c>
      <c r="K12" s="334">
        <f>'t9'!P11</f>
        <v>0</v>
      </c>
      <c r="L12" s="99" t="str">
        <f t="shared" si="1"/>
        <v>OK</v>
      </c>
    </row>
    <row r="13" spans="1:12" ht="12.75" customHeight="1">
      <c r="A13" s="131" t="str">
        <f>'t1'!A12</f>
        <v>II  CAPPELLANO  CAPO  +  18 (TEN.COL.)</v>
      </c>
      <c r="B13" s="179" t="str">
        <f>'t1'!B12</f>
        <v>0D0969</v>
      </c>
      <c r="C13" s="334">
        <f>'t1'!K12</f>
        <v>0</v>
      </c>
      <c r="D13" s="334">
        <f>'t7'!W12</f>
        <v>0</v>
      </c>
      <c r="E13" s="335">
        <f>'t8'!AA12</f>
        <v>0</v>
      </c>
      <c r="F13" s="335">
        <f>'t9'!O12</f>
        <v>0</v>
      </c>
      <c r="G13" s="99" t="str">
        <f t="shared" si="0"/>
        <v>OK</v>
      </c>
      <c r="H13" s="335">
        <f>'t1'!L12</f>
        <v>0</v>
      </c>
      <c r="I13" s="335">
        <f>'t7'!X12</f>
        <v>0</v>
      </c>
      <c r="J13" s="335">
        <f>'t8'!AB12</f>
        <v>0</v>
      </c>
      <c r="K13" s="334">
        <f>'t9'!P12</f>
        <v>0</v>
      </c>
      <c r="L13" s="99" t="str">
        <f t="shared" si="1"/>
        <v>OK</v>
      </c>
    </row>
    <row r="14" spans="1:12" ht="12.75" customHeight="1">
      <c r="A14" s="131" t="str">
        <f>'t1'!A13</f>
        <v>II CAPPELLANO CAPO +13 ANNI</v>
      </c>
      <c r="B14" s="179" t="str">
        <f>'t1'!B13</f>
        <v>0D0547</v>
      </c>
      <c r="C14" s="334">
        <f>'t1'!K13</f>
        <v>0</v>
      </c>
      <c r="D14" s="334">
        <f>'t7'!W13</f>
        <v>0</v>
      </c>
      <c r="E14" s="335">
        <f>'t8'!AA13</f>
        <v>0</v>
      </c>
      <c r="F14" s="335">
        <f>'t9'!O13</f>
        <v>0</v>
      </c>
      <c r="G14" s="99" t="str">
        <f t="shared" si="0"/>
        <v>OK</v>
      </c>
      <c r="H14" s="335">
        <f>'t1'!L13</f>
        <v>0</v>
      </c>
      <c r="I14" s="335">
        <f>'t7'!X13</f>
        <v>0</v>
      </c>
      <c r="J14" s="335">
        <f>'t8'!AB13</f>
        <v>0</v>
      </c>
      <c r="K14" s="334">
        <f>'t9'!P13</f>
        <v>0</v>
      </c>
      <c r="L14" s="99" t="str">
        <f t="shared" si="1"/>
        <v>OK</v>
      </c>
    </row>
    <row r="15" spans="1:12" ht="12.75" customHeight="1">
      <c r="A15" s="131" t="str">
        <f>'t1'!A14</f>
        <v>I CAPPELLANO CAPO + 23 ANNI</v>
      </c>
      <c r="B15" s="179" t="str">
        <f>'t1'!B14</f>
        <v>0D0548</v>
      </c>
      <c r="C15" s="334">
        <f>'t1'!K14</f>
        <v>0</v>
      </c>
      <c r="D15" s="334">
        <f>'t7'!W14</f>
        <v>0</v>
      </c>
      <c r="E15" s="335">
        <f>'t8'!AA14</f>
        <v>0</v>
      </c>
      <c r="F15" s="335">
        <f>'t9'!O14</f>
        <v>0</v>
      </c>
      <c r="G15" s="99" t="str">
        <f t="shared" si="0"/>
        <v>OK</v>
      </c>
      <c r="H15" s="335">
        <f>'t1'!L14</f>
        <v>0</v>
      </c>
      <c r="I15" s="335">
        <f>'t7'!X14</f>
        <v>0</v>
      </c>
      <c r="J15" s="335">
        <f>'t8'!AB14</f>
        <v>0</v>
      </c>
      <c r="K15" s="334">
        <f>'t9'!P14</f>
        <v>0</v>
      </c>
      <c r="L15" s="99" t="str">
        <f t="shared" si="1"/>
        <v>OK</v>
      </c>
    </row>
    <row r="16" spans="1:12" ht="12.75" customHeight="1">
      <c r="A16" s="131" t="str">
        <f>'t1'!A15</f>
        <v>I CAPPELLANO CAPO + 13 ANNI</v>
      </c>
      <c r="B16" s="179" t="str">
        <f>'t1'!B15</f>
        <v>0D0549</v>
      </c>
      <c r="C16" s="334">
        <f>'t1'!K15</f>
        <v>0</v>
      </c>
      <c r="D16" s="334">
        <f>'t7'!W15</f>
        <v>0</v>
      </c>
      <c r="E16" s="335">
        <f>'t8'!AA15</f>
        <v>0</v>
      </c>
      <c r="F16" s="335">
        <f>'t9'!O15</f>
        <v>0</v>
      </c>
      <c r="G16" s="99" t="str">
        <f t="shared" si="0"/>
        <v>OK</v>
      </c>
      <c r="H16" s="335">
        <f>'t1'!L15</f>
        <v>0</v>
      </c>
      <c r="I16" s="335">
        <f>'t7'!X15</f>
        <v>0</v>
      </c>
      <c r="J16" s="335">
        <f>'t8'!AB15</f>
        <v>0</v>
      </c>
      <c r="K16" s="334">
        <f>'t9'!P15</f>
        <v>0</v>
      </c>
      <c r="L16" s="99" t="str">
        <f t="shared" si="1"/>
        <v>OK</v>
      </c>
    </row>
    <row r="17" spans="1:12" ht="12.75" customHeight="1">
      <c r="A17" s="131" t="str">
        <f>'t1'!A16</f>
        <v>II CAPPELLANO CAPO</v>
      </c>
      <c r="B17" s="179" t="str">
        <f>'t1'!B16</f>
        <v>019355</v>
      </c>
      <c r="C17" s="334">
        <f>'t1'!K16</f>
        <v>0</v>
      </c>
      <c r="D17" s="334">
        <f>'t7'!W16</f>
        <v>0</v>
      </c>
      <c r="E17" s="335">
        <f>'t8'!AA16</f>
        <v>0</v>
      </c>
      <c r="F17" s="335">
        <f>'t9'!O16</f>
        <v>0</v>
      </c>
      <c r="G17" s="99" t="str">
        <f t="shared" si="0"/>
        <v>OK</v>
      </c>
      <c r="H17" s="335">
        <f>'t1'!L16</f>
        <v>0</v>
      </c>
      <c r="I17" s="335">
        <f>'t7'!X16</f>
        <v>0</v>
      </c>
      <c r="J17" s="335">
        <f>'t8'!AB16</f>
        <v>0</v>
      </c>
      <c r="K17" s="334">
        <f>'t9'!P16</f>
        <v>0</v>
      </c>
      <c r="L17" s="99" t="str">
        <f t="shared" si="1"/>
        <v>OK</v>
      </c>
    </row>
    <row r="18" spans="1:12" ht="12.75" customHeight="1">
      <c r="A18" s="131" t="str">
        <f>'t1'!A17</f>
        <v>I  CAPPELLANO  CAPO  CON 3 ANNI NEL GRADO (MAGG.)</v>
      </c>
      <c r="B18" s="179" t="str">
        <f>'t1'!B17</f>
        <v>019970</v>
      </c>
      <c r="C18" s="334">
        <f>'t1'!K17</f>
        <v>0</v>
      </c>
      <c r="D18" s="334">
        <f>'t7'!W17</f>
        <v>0</v>
      </c>
      <c r="E18" s="335">
        <f>'t8'!AA17</f>
        <v>0</v>
      </c>
      <c r="F18" s="335">
        <f>'t9'!O17</f>
        <v>0</v>
      </c>
      <c r="G18" s="99" t="str">
        <f t="shared" si="0"/>
        <v>OK</v>
      </c>
      <c r="H18" s="335">
        <f>'t1'!L17</f>
        <v>0</v>
      </c>
      <c r="I18" s="335">
        <f>'t7'!X17</f>
        <v>0</v>
      </c>
      <c r="J18" s="335">
        <f>'t8'!AB17</f>
        <v>0</v>
      </c>
      <c r="K18" s="334">
        <f>'t9'!P17</f>
        <v>0</v>
      </c>
      <c r="L18" s="99" t="str">
        <f t="shared" si="1"/>
        <v>OK</v>
      </c>
    </row>
    <row r="19" spans="1:12" ht="12.75" customHeight="1">
      <c r="A19" s="131" t="str">
        <f>'t1'!A18</f>
        <v>I CAPPELLANO CAPO</v>
      </c>
      <c r="B19" s="179" t="str">
        <f>'t1'!B18</f>
        <v>019287</v>
      </c>
      <c r="C19" s="334">
        <f>'t1'!K18</f>
        <v>0</v>
      </c>
      <c r="D19" s="334">
        <f>'t7'!W18</f>
        <v>0</v>
      </c>
      <c r="E19" s="335">
        <f>'t8'!AA18</f>
        <v>0</v>
      </c>
      <c r="F19" s="335">
        <f>'t9'!O18</f>
        <v>0</v>
      </c>
      <c r="G19" s="99" t="str">
        <f t="shared" si="0"/>
        <v>OK</v>
      </c>
      <c r="H19" s="335">
        <f>'t1'!L18</f>
        <v>0</v>
      </c>
      <c r="I19" s="335">
        <f>'t7'!X18</f>
        <v>0</v>
      </c>
      <c r="J19" s="335">
        <f>'t8'!AB18</f>
        <v>0</v>
      </c>
      <c r="K19" s="334">
        <f>'t9'!P18</f>
        <v>0</v>
      </c>
      <c r="L19" s="99" t="str">
        <f t="shared" si="1"/>
        <v>OK</v>
      </c>
    </row>
    <row r="20" spans="1:12" ht="12.75" customHeight="1">
      <c r="A20" s="131" t="str">
        <f>'t1'!A19</f>
        <v>CAPPELLANO  CAPO + 10  (CAP.)</v>
      </c>
      <c r="B20" s="179" t="str">
        <f>'t1'!B19</f>
        <v>018971</v>
      </c>
      <c r="C20" s="334">
        <f>'t1'!K19</f>
        <v>0</v>
      </c>
      <c r="D20" s="334">
        <f>'t7'!W19</f>
        <v>0</v>
      </c>
      <c r="E20" s="335">
        <f>'t8'!AA19</f>
        <v>0</v>
      </c>
      <c r="F20" s="335">
        <f>'t9'!O19</f>
        <v>0</v>
      </c>
      <c r="G20" s="99" t="str">
        <f t="shared" si="0"/>
        <v>OK</v>
      </c>
      <c r="H20" s="335">
        <f>'t1'!L19</f>
        <v>0</v>
      </c>
      <c r="I20" s="335">
        <f>'t7'!X19</f>
        <v>0</v>
      </c>
      <c r="J20" s="335">
        <f>'t8'!AB19</f>
        <v>0</v>
      </c>
      <c r="K20" s="334">
        <f>'t9'!P19</f>
        <v>0</v>
      </c>
      <c r="L20" s="99" t="str">
        <f t="shared" si="1"/>
        <v>OK</v>
      </c>
    </row>
    <row r="21" spans="1:12" ht="12.75" customHeight="1">
      <c r="A21" s="131" t="str">
        <f>'t1'!A20</f>
        <v>CAPPELLANO CAPO</v>
      </c>
      <c r="B21" s="179" t="str">
        <f>'t1'!B20</f>
        <v>018284</v>
      </c>
      <c r="C21" s="334">
        <f>'t1'!K20</f>
        <v>0</v>
      </c>
      <c r="D21" s="334">
        <f>'t7'!W20</f>
        <v>0</v>
      </c>
      <c r="E21" s="335">
        <f>'t8'!AA20</f>
        <v>0</v>
      </c>
      <c r="F21" s="335">
        <f>'t9'!O20</f>
        <v>0</v>
      </c>
      <c r="G21" s="99" t="str">
        <f t="shared" si="0"/>
        <v>OK</v>
      </c>
      <c r="H21" s="335">
        <f>'t1'!L20</f>
        <v>0</v>
      </c>
      <c r="I21" s="335">
        <f>'t7'!X20</f>
        <v>0</v>
      </c>
      <c r="J21" s="335">
        <f>'t8'!AB20</f>
        <v>0</v>
      </c>
      <c r="K21" s="334">
        <f>'t9'!P20</f>
        <v>0</v>
      </c>
      <c r="L21" s="99" t="str">
        <f t="shared" si="1"/>
        <v>OK</v>
      </c>
    </row>
    <row r="22" spans="1:12" ht="12.75" customHeight="1">
      <c r="A22" s="131" t="str">
        <f>'t1'!A21</f>
        <v>CAPPELLANO ADDETTO</v>
      </c>
      <c r="B22" s="179" t="str">
        <f>'t1'!B21</f>
        <v>018281</v>
      </c>
      <c r="C22" s="334">
        <f>'t1'!K21</f>
        <v>0</v>
      </c>
      <c r="D22" s="334">
        <f>'t7'!W21</f>
        <v>0</v>
      </c>
      <c r="E22" s="335">
        <f>'t8'!AA21</f>
        <v>0</v>
      </c>
      <c r="F22" s="335">
        <f>'t9'!O21</f>
        <v>0</v>
      </c>
      <c r="G22" s="99" t="str">
        <f t="shared" si="0"/>
        <v>OK</v>
      </c>
      <c r="H22" s="335">
        <f>'t1'!L21</f>
        <v>0</v>
      </c>
      <c r="I22" s="335">
        <f>'t7'!X21</f>
        <v>0</v>
      </c>
      <c r="J22" s="335">
        <f>'t8'!AB21</f>
        <v>0</v>
      </c>
      <c r="K22" s="334">
        <f>'t9'!P21</f>
        <v>0</v>
      </c>
      <c r="L22" s="99" t="str">
        <f t="shared" si="1"/>
        <v>OK</v>
      </c>
    </row>
    <row r="23" spans="1:12" ht="15.75" customHeight="1">
      <c r="A23" s="131" t="str">
        <f>'t1'!A22</f>
        <v>TOTALE</v>
      </c>
      <c r="B23" s="169"/>
      <c r="C23" s="335">
        <f>SUM(C7:C22)</f>
        <v>0</v>
      </c>
      <c r="D23" s="335">
        <f>SUM(D7:D22)</f>
        <v>0</v>
      </c>
      <c r="E23" s="335">
        <f>SUM(E7:E22)</f>
        <v>0</v>
      </c>
      <c r="F23" s="335">
        <f>SUM(F7:F22)</f>
        <v>0</v>
      </c>
      <c r="G23" s="99" t="str">
        <f>IF(COUNTIF(C23:F23,C23)=4,"OK","ERRORE")</f>
        <v>OK</v>
      </c>
      <c r="H23" s="335">
        <f>SUM(H7:H22)</f>
        <v>0</v>
      </c>
      <c r="I23" s="335">
        <f>SUM(I7:I22)</f>
        <v>0</v>
      </c>
      <c r="J23" s="335">
        <f>SUM(J7:J22)</f>
        <v>0</v>
      </c>
      <c r="K23" s="335">
        <f>SUM(K7:K22)</f>
        <v>0</v>
      </c>
      <c r="L23" s="99" t="str">
        <f>IF(COUNTIF(H23:K23,H23)=4,"OK","ERRORE")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25"/>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9.66015625" style="7" customWidth="1"/>
    <col min="3" max="12" width="12.83203125" style="5" hidden="1" customWidth="1"/>
    <col min="13" max="13" width="9.33203125" style="766" hidden="1" customWidth="1"/>
    <col min="14" max="26" width="9.33203125" style="5" hidden="1" customWidth="1"/>
    <col min="27" max="36" width="12.83203125" style="5" customWidth="1"/>
    <col min="37" max="37" width="9.33203125" style="766" customWidth="1"/>
    <col min="38" max="16384" width="9.33203125" style="5" customWidth="1"/>
  </cols>
  <sheetData>
    <row r="1" spans="1:35" ht="24.75" customHeight="1" thickBot="1">
      <c r="A1" s="844" t="str">
        <f>"CAPPELLANI MILITARI (CM09)"&amp;" - anno "&amp;$L$1</f>
        <v>CAPPELLANI MILITARI (CM09) - anno 2018</v>
      </c>
      <c r="B1" s="844"/>
      <c r="C1" s="844"/>
      <c r="D1" s="844"/>
      <c r="E1" s="844"/>
      <c r="F1" s="844"/>
      <c r="G1" s="844"/>
      <c r="H1" s="844"/>
      <c r="I1" s="844"/>
      <c r="J1" s="844"/>
      <c r="K1" s="844"/>
      <c r="L1" s="651">
        <v>2018</v>
      </c>
      <c r="M1" s="844"/>
      <c r="N1" s="844"/>
      <c r="O1" s="844"/>
      <c r="P1" s="844"/>
      <c r="Q1" s="844"/>
      <c r="R1" s="844"/>
      <c r="S1" s="844"/>
      <c r="T1" s="844"/>
      <c r="U1" s="844"/>
      <c r="V1" s="844"/>
      <c r="W1" s="844"/>
      <c r="X1" s="844"/>
      <c r="Y1" s="844"/>
      <c r="Z1" s="844"/>
      <c r="AA1" s="844"/>
      <c r="AB1" s="844"/>
      <c r="AC1" s="844"/>
      <c r="AD1" s="844"/>
      <c r="AE1" s="844"/>
      <c r="AF1" s="844"/>
      <c r="AG1" s="844"/>
      <c r="AH1" s="844"/>
      <c r="AI1" s="844"/>
    </row>
    <row r="2" spans="1:36" ht="30" customHeight="1" thickBot="1">
      <c r="A2" s="392"/>
      <c r="B2" s="393"/>
      <c r="C2" s="361"/>
      <c r="D2" s="361"/>
      <c r="E2" s="361"/>
      <c r="F2" s="361"/>
      <c r="G2" s="951"/>
      <c r="H2" s="952"/>
      <c r="I2" s="952"/>
      <c r="J2" s="952"/>
      <c r="K2" s="952"/>
      <c r="L2" s="953"/>
      <c r="AA2" s="361"/>
      <c r="AB2" s="361"/>
      <c r="AC2" s="361"/>
      <c r="AD2" s="361"/>
      <c r="AE2" s="942"/>
      <c r="AF2" s="942"/>
      <c r="AG2" s="942"/>
      <c r="AH2" s="942"/>
      <c r="AI2" s="942"/>
      <c r="AJ2" s="942"/>
    </row>
    <row r="3" spans="1:36" ht="15" customHeight="1" thickBot="1">
      <c r="A3" s="363"/>
      <c r="B3" s="364"/>
      <c r="C3" s="946" t="s">
        <v>55</v>
      </c>
      <c r="D3" s="946"/>
      <c r="E3" s="946"/>
      <c r="F3" s="946"/>
      <c r="G3" s="947"/>
      <c r="H3" s="947"/>
      <c r="I3" s="947"/>
      <c r="J3" s="947"/>
      <c r="K3" s="947"/>
      <c r="L3" s="948"/>
      <c r="AA3" s="943" t="s">
        <v>55</v>
      </c>
      <c r="AB3" s="944"/>
      <c r="AC3" s="944"/>
      <c r="AD3" s="944"/>
      <c r="AE3" s="944"/>
      <c r="AF3" s="944"/>
      <c r="AG3" s="944"/>
      <c r="AH3" s="944"/>
      <c r="AI3" s="944"/>
      <c r="AJ3" s="945"/>
    </row>
    <row r="4" spans="1:36" ht="21" thickTop="1">
      <c r="A4" s="768" t="s">
        <v>118</v>
      </c>
      <c r="B4" s="949" t="s">
        <v>56</v>
      </c>
      <c r="C4" s="18" t="str">
        <f>"Totale dipendenti al 31/12/"&amp;L1-1&amp;" (*)"</f>
        <v>Totale dipendenti al 31/12/2017 (*)</v>
      </c>
      <c r="D4" s="17"/>
      <c r="E4" s="16" t="s">
        <v>60</v>
      </c>
      <c r="F4" s="17"/>
      <c r="G4" s="18" t="s">
        <v>114</v>
      </c>
      <c r="H4" s="17"/>
      <c r="I4" s="18" t="s">
        <v>115</v>
      </c>
      <c r="J4" s="17"/>
      <c r="K4" s="18" t="str">
        <f>"Totale dipendenti al 31/12/"&amp;L1&amp;" (**)"</f>
        <v>Totale dipendenti al 31/12/2018 (**)</v>
      </c>
      <c r="L4" s="292"/>
      <c r="AA4" s="891" t="str">
        <f>"Totale dipendenti al 31/12/"&amp;L1-1&amp;" (*)"</f>
        <v>Totale dipendenti al 31/12/2017 (*)</v>
      </c>
      <c r="AB4" s="892"/>
      <c r="AC4" s="893" t="s">
        <v>60</v>
      </c>
      <c r="AD4" s="892"/>
      <c r="AE4" s="891" t="s">
        <v>114</v>
      </c>
      <c r="AF4" s="892"/>
      <c r="AG4" s="891" t="s">
        <v>115</v>
      </c>
      <c r="AH4" s="892"/>
      <c r="AI4" s="891" t="str">
        <f>"Totale dipendenti al 31/12/"&amp;L1&amp;" (**)"</f>
        <v>Totale dipendenti al 31/12/2018 (**)</v>
      </c>
      <c r="AJ4" s="292"/>
    </row>
    <row r="5" spans="1:36" ht="10.5" thickBot="1">
      <c r="A5" s="769" t="s">
        <v>514</v>
      </c>
      <c r="B5" s="950"/>
      <c r="C5" s="236" t="s">
        <v>57</v>
      </c>
      <c r="D5" s="237" t="s">
        <v>58</v>
      </c>
      <c r="E5" s="236" t="s">
        <v>57</v>
      </c>
      <c r="F5" s="237" t="s">
        <v>58</v>
      </c>
      <c r="G5" s="236" t="s">
        <v>57</v>
      </c>
      <c r="H5" s="237" t="s">
        <v>58</v>
      </c>
      <c r="I5" s="236" t="s">
        <v>57</v>
      </c>
      <c r="J5" s="237" t="s">
        <v>58</v>
      </c>
      <c r="K5" s="236" t="s">
        <v>57</v>
      </c>
      <c r="L5" s="293" t="s">
        <v>58</v>
      </c>
      <c r="AA5" s="236" t="s">
        <v>57</v>
      </c>
      <c r="AB5" s="237" t="s">
        <v>58</v>
      </c>
      <c r="AC5" s="236" t="s">
        <v>57</v>
      </c>
      <c r="AD5" s="237" t="s">
        <v>58</v>
      </c>
      <c r="AE5" s="236" t="s">
        <v>57</v>
      </c>
      <c r="AF5" s="237" t="s">
        <v>58</v>
      </c>
      <c r="AG5" s="236" t="s">
        <v>57</v>
      </c>
      <c r="AH5" s="237" t="s">
        <v>58</v>
      </c>
      <c r="AI5" s="236" t="s">
        <v>57</v>
      </c>
      <c r="AJ5" s="293" t="s">
        <v>58</v>
      </c>
    </row>
    <row r="6" spans="1:37" ht="12.75" customHeight="1" thickTop="1">
      <c r="A6" s="148" t="s">
        <v>412</v>
      </c>
      <c r="B6" s="353" t="s">
        <v>413</v>
      </c>
      <c r="C6" s="811">
        <f>ROUND(AA6,0)</f>
        <v>0</v>
      </c>
      <c r="D6" s="812">
        <f aca="true" t="shared" si="0" ref="D6:D21">ROUND(AB6,0)</f>
        <v>0</v>
      </c>
      <c r="E6" s="813">
        <f aca="true" t="shared" si="1" ref="E6:E21">ROUND(AC6,0)</f>
        <v>0</v>
      </c>
      <c r="F6" s="814">
        <f aca="true" t="shared" si="2" ref="F6:F21">ROUND(AD6,0)</f>
        <v>0</v>
      </c>
      <c r="G6" s="813">
        <f aca="true" t="shared" si="3" ref="G6:G21">ROUND(AE6,0)</f>
        <v>0</v>
      </c>
      <c r="H6" s="814">
        <f aca="true" t="shared" si="4" ref="H6:H21">ROUND(AF6,0)</f>
        <v>0</v>
      </c>
      <c r="I6" s="813">
        <f aca="true" t="shared" si="5" ref="I6:I21">ROUND(AG6,0)</f>
        <v>0</v>
      </c>
      <c r="J6" s="814">
        <f aca="true" t="shared" si="6" ref="J6:J21">ROUND(AH6,0)</f>
        <v>0</v>
      </c>
      <c r="K6" s="418">
        <f>E6+G6+I6</f>
        <v>0</v>
      </c>
      <c r="L6" s="419">
        <f>F6+H6+J6</f>
        <v>0</v>
      </c>
      <c r="M6" s="767">
        <f>K6+L6</f>
        <v>0</v>
      </c>
      <c r="AA6" s="320"/>
      <c r="AB6" s="321"/>
      <c r="AC6" s="319"/>
      <c r="AD6" s="244"/>
      <c r="AE6" s="319"/>
      <c r="AF6" s="244"/>
      <c r="AG6" s="319"/>
      <c r="AH6" s="244"/>
      <c r="AI6" s="418">
        <f>AC6+AE6+AG6</f>
        <v>0</v>
      </c>
      <c r="AJ6" s="419">
        <f>AD6+AF6+AH6</f>
        <v>0</v>
      </c>
      <c r="AK6" s="767">
        <f>AI6+AJ6</f>
        <v>0</v>
      </c>
    </row>
    <row r="7" spans="1:37" ht="12.75" customHeight="1">
      <c r="A7" s="148" t="s">
        <v>414</v>
      </c>
      <c r="B7" s="354" t="s">
        <v>415</v>
      </c>
      <c r="C7" s="811">
        <f aca="true" t="shared" si="7" ref="C7:C21">ROUND(AA7,0)</f>
        <v>0</v>
      </c>
      <c r="D7" s="812">
        <f t="shared" si="0"/>
        <v>0</v>
      </c>
      <c r="E7" s="813">
        <f t="shared" si="1"/>
        <v>0</v>
      </c>
      <c r="F7" s="814">
        <f t="shared" si="2"/>
        <v>0</v>
      </c>
      <c r="G7" s="813">
        <f t="shared" si="3"/>
        <v>0</v>
      </c>
      <c r="H7" s="814">
        <f t="shared" si="4"/>
        <v>0</v>
      </c>
      <c r="I7" s="813">
        <f t="shared" si="5"/>
        <v>0</v>
      </c>
      <c r="J7" s="814">
        <f t="shared" si="6"/>
        <v>0</v>
      </c>
      <c r="K7" s="418">
        <f aca="true" t="shared" si="8" ref="K7:K21">E7+G7+I7</f>
        <v>0</v>
      </c>
      <c r="L7" s="419">
        <f aca="true" t="shared" si="9" ref="L7:L21">F7+H7+J7</f>
        <v>0</v>
      </c>
      <c r="M7" s="767">
        <f aca="true" t="shared" si="10" ref="M7:M21">K7+L7</f>
        <v>0</v>
      </c>
      <c r="AA7" s="320"/>
      <c r="AB7" s="321"/>
      <c r="AC7" s="319"/>
      <c r="AD7" s="244"/>
      <c r="AE7" s="319"/>
      <c r="AF7" s="244"/>
      <c r="AG7" s="319"/>
      <c r="AH7" s="244"/>
      <c r="AI7" s="418">
        <f aca="true" t="shared" si="11" ref="AI7:AI21">AC7+AE7+AG7</f>
        <v>0</v>
      </c>
      <c r="AJ7" s="419">
        <f aca="true" t="shared" si="12" ref="AJ7:AJ21">AD7+AF7+AH7</f>
        <v>0</v>
      </c>
      <c r="AK7" s="767">
        <f aca="true" t="shared" si="13" ref="AK7:AK21">AI7+AJ7</f>
        <v>0</v>
      </c>
    </row>
    <row r="8" spans="1:37" ht="12.75" customHeight="1">
      <c r="A8" s="148" t="s">
        <v>416</v>
      </c>
      <c r="B8" s="354" t="s">
        <v>417</v>
      </c>
      <c r="C8" s="811">
        <f t="shared" si="7"/>
        <v>0</v>
      </c>
      <c r="D8" s="812">
        <f t="shared" si="0"/>
        <v>0</v>
      </c>
      <c r="E8" s="813">
        <f t="shared" si="1"/>
        <v>0</v>
      </c>
      <c r="F8" s="814">
        <f t="shared" si="2"/>
        <v>0</v>
      </c>
      <c r="G8" s="813">
        <f t="shared" si="3"/>
        <v>0</v>
      </c>
      <c r="H8" s="814">
        <f t="shared" si="4"/>
        <v>0</v>
      </c>
      <c r="I8" s="813">
        <f t="shared" si="5"/>
        <v>0</v>
      </c>
      <c r="J8" s="814">
        <f t="shared" si="6"/>
        <v>0</v>
      </c>
      <c r="K8" s="418">
        <f t="shared" si="8"/>
        <v>0</v>
      </c>
      <c r="L8" s="419">
        <f t="shared" si="9"/>
        <v>0</v>
      </c>
      <c r="M8" s="767">
        <f t="shared" si="10"/>
        <v>0</v>
      </c>
      <c r="AA8" s="320"/>
      <c r="AB8" s="321"/>
      <c r="AC8" s="319"/>
      <c r="AD8" s="244"/>
      <c r="AE8" s="319"/>
      <c r="AF8" s="244"/>
      <c r="AG8" s="319"/>
      <c r="AH8" s="244"/>
      <c r="AI8" s="418">
        <f t="shared" si="11"/>
        <v>0</v>
      </c>
      <c r="AJ8" s="419">
        <f t="shared" si="12"/>
        <v>0</v>
      </c>
      <c r="AK8" s="767">
        <f t="shared" si="13"/>
        <v>0</v>
      </c>
    </row>
    <row r="9" spans="1:37" ht="12.75" customHeight="1">
      <c r="A9" s="148" t="s">
        <v>418</v>
      </c>
      <c r="B9" s="354" t="s">
        <v>419</v>
      </c>
      <c r="C9" s="811">
        <f t="shared" si="7"/>
        <v>0</v>
      </c>
      <c r="D9" s="812">
        <f t="shared" si="0"/>
        <v>0</v>
      </c>
      <c r="E9" s="813">
        <f t="shared" si="1"/>
        <v>0</v>
      </c>
      <c r="F9" s="814">
        <f t="shared" si="2"/>
        <v>0</v>
      </c>
      <c r="G9" s="813">
        <f t="shared" si="3"/>
        <v>0</v>
      </c>
      <c r="H9" s="814">
        <f t="shared" si="4"/>
        <v>0</v>
      </c>
      <c r="I9" s="813">
        <f t="shared" si="5"/>
        <v>0</v>
      </c>
      <c r="J9" s="814">
        <f t="shared" si="6"/>
        <v>0</v>
      </c>
      <c r="K9" s="418">
        <f t="shared" si="8"/>
        <v>0</v>
      </c>
      <c r="L9" s="419">
        <f t="shared" si="9"/>
        <v>0</v>
      </c>
      <c r="M9" s="767">
        <f t="shared" si="10"/>
        <v>0</v>
      </c>
      <c r="AA9" s="320"/>
      <c r="AB9" s="321"/>
      <c r="AC9" s="319"/>
      <c r="AD9" s="244"/>
      <c r="AE9" s="319"/>
      <c r="AF9" s="244"/>
      <c r="AG9" s="319"/>
      <c r="AH9" s="244"/>
      <c r="AI9" s="418">
        <f t="shared" si="11"/>
        <v>0</v>
      </c>
      <c r="AJ9" s="419">
        <f t="shared" si="12"/>
        <v>0</v>
      </c>
      <c r="AK9" s="767">
        <f t="shared" si="13"/>
        <v>0</v>
      </c>
    </row>
    <row r="10" spans="1:37" ht="12.75" customHeight="1">
      <c r="A10" s="148" t="s">
        <v>420</v>
      </c>
      <c r="B10" s="354" t="s">
        <v>421</v>
      </c>
      <c r="C10" s="811">
        <f t="shared" si="7"/>
        <v>0</v>
      </c>
      <c r="D10" s="812">
        <f t="shared" si="0"/>
        <v>0</v>
      </c>
      <c r="E10" s="813">
        <f t="shared" si="1"/>
        <v>0</v>
      </c>
      <c r="F10" s="814">
        <f t="shared" si="2"/>
        <v>0</v>
      </c>
      <c r="G10" s="813">
        <f t="shared" si="3"/>
        <v>0</v>
      </c>
      <c r="H10" s="814">
        <f t="shared" si="4"/>
        <v>0</v>
      </c>
      <c r="I10" s="813">
        <f t="shared" si="5"/>
        <v>0</v>
      </c>
      <c r="J10" s="814">
        <f t="shared" si="6"/>
        <v>0</v>
      </c>
      <c r="K10" s="418">
        <f t="shared" si="8"/>
        <v>0</v>
      </c>
      <c r="L10" s="419">
        <f t="shared" si="9"/>
        <v>0</v>
      </c>
      <c r="M10" s="767">
        <f t="shared" si="10"/>
        <v>0</v>
      </c>
      <c r="AA10" s="320"/>
      <c r="AB10" s="321"/>
      <c r="AC10" s="319"/>
      <c r="AD10" s="244"/>
      <c r="AE10" s="319"/>
      <c r="AF10" s="244"/>
      <c r="AG10" s="319"/>
      <c r="AH10" s="244"/>
      <c r="AI10" s="418">
        <f t="shared" si="11"/>
        <v>0</v>
      </c>
      <c r="AJ10" s="419">
        <f t="shared" si="12"/>
        <v>0</v>
      </c>
      <c r="AK10" s="767">
        <f t="shared" si="13"/>
        <v>0</v>
      </c>
    </row>
    <row r="11" spans="1:37" ht="12.75" customHeight="1">
      <c r="A11" s="148" t="s">
        <v>422</v>
      </c>
      <c r="B11" s="354" t="s">
        <v>423</v>
      </c>
      <c r="C11" s="811">
        <f t="shared" si="7"/>
        <v>0</v>
      </c>
      <c r="D11" s="812">
        <f t="shared" si="0"/>
        <v>0</v>
      </c>
      <c r="E11" s="813">
        <f t="shared" si="1"/>
        <v>0</v>
      </c>
      <c r="F11" s="814">
        <f t="shared" si="2"/>
        <v>0</v>
      </c>
      <c r="G11" s="813">
        <f t="shared" si="3"/>
        <v>0</v>
      </c>
      <c r="H11" s="814">
        <f t="shared" si="4"/>
        <v>0</v>
      </c>
      <c r="I11" s="813">
        <f t="shared" si="5"/>
        <v>0</v>
      </c>
      <c r="J11" s="814">
        <f t="shared" si="6"/>
        <v>0</v>
      </c>
      <c r="K11" s="418">
        <f t="shared" si="8"/>
        <v>0</v>
      </c>
      <c r="L11" s="419">
        <f t="shared" si="9"/>
        <v>0</v>
      </c>
      <c r="M11" s="767">
        <f t="shared" si="10"/>
        <v>0</v>
      </c>
      <c r="AA11" s="320"/>
      <c r="AB11" s="321"/>
      <c r="AC11" s="319"/>
      <c r="AD11" s="244"/>
      <c r="AE11" s="319"/>
      <c r="AF11" s="244"/>
      <c r="AG11" s="319"/>
      <c r="AH11" s="244"/>
      <c r="AI11" s="418">
        <f t="shared" si="11"/>
        <v>0</v>
      </c>
      <c r="AJ11" s="419">
        <f t="shared" si="12"/>
        <v>0</v>
      </c>
      <c r="AK11" s="767">
        <f t="shared" si="13"/>
        <v>0</v>
      </c>
    </row>
    <row r="12" spans="1:37" ht="12.75" customHeight="1">
      <c r="A12" s="148" t="s">
        <v>573</v>
      </c>
      <c r="B12" s="354" t="s">
        <v>574</v>
      </c>
      <c r="C12" s="811">
        <f t="shared" si="7"/>
        <v>0</v>
      </c>
      <c r="D12" s="812">
        <f t="shared" si="0"/>
        <v>0</v>
      </c>
      <c r="E12" s="813">
        <f t="shared" si="1"/>
        <v>0</v>
      </c>
      <c r="F12" s="814">
        <f t="shared" si="2"/>
        <v>0</v>
      </c>
      <c r="G12" s="813">
        <f t="shared" si="3"/>
        <v>0</v>
      </c>
      <c r="H12" s="814">
        <f t="shared" si="4"/>
        <v>0</v>
      </c>
      <c r="I12" s="813">
        <f t="shared" si="5"/>
        <v>0</v>
      </c>
      <c r="J12" s="814">
        <f t="shared" si="6"/>
        <v>0</v>
      </c>
      <c r="K12" s="418">
        <f t="shared" si="8"/>
        <v>0</v>
      </c>
      <c r="L12" s="419">
        <f t="shared" si="9"/>
        <v>0</v>
      </c>
      <c r="M12" s="767">
        <f t="shared" si="10"/>
        <v>0</v>
      </c>
      <c r="AA12" s="320"/>
      <c r="AB12" s="321"/>
      <c r="AC12" s="319"/>
      <c r="AD12" s="244"/>
      <c r="AE12" s="319"/>
      <c r="AF12" s="244"/>
      <c r="AG12" s="319"/>
      <c r="AH12" s="244"/>
      <c r="AI12" s="418">
        <f t="shared" si="11"/>
        <v>0</v>
      </c>
      <c r="AJ12" s="419">
        <f t="shared" si="12"/>
        <v>0</v>
      </c>
      <c r="AK12" s="767">
        <f t="shared" si="13"/>
        <v>0</v>
      </c>
    </row>
    <row r="13" spans="1:37" ht="12.75" customHeight="1">
      <c r="A13" s="148" t="s">
        <v>424</v>
      </c>
      <c r="B13" s="354" t="s">
        <v>425</v>
      </c>
      <c r="C13" s="811">
        <f t="shared" si="7"/>
        <v>0</v>
      </c>
      <c r="D13" s="812">
        <f t="shared" si="0"/>
        <v>0</v>
      </c>
      <c r="E13" s="813">
        <f t="shared" si="1"/>
        <v>0</v>
      </c>
      <c r="F13" s="814">
        <f t="shared" si="2"/>
        <v>0</v>
      </c>
      <c r="G13" s="813">
        <f t="shared" si="3"/>
        <v>0</v>
      </c>
      <c r="H13" s="814">
        <f t="shared" si="4"/>
        <v>0</v>
      </c>
      <c r="I13" s="813">
        <f t="shared" si="5"/>
        <v>0</v>
      </c>
      <c r="J13" s="814">
        <f t="shared" si="6"/>
        <v>0</v>
      </c>
      <c r="K13" s="418">
        <f t="shared" si="8"/>
        <v>0</v>
      </c>
      <c r="L13" s="419">
        <f t="shared" si="9"/>
        <v>0</v>
      </c>
      <c r="M13" s="767">
        <f t="shared" si="10"/>
        <v>0</v>
      </c>
      <c r="AA13" s="320"/>
      <c r="AB13" s="321"/>
      <c r="AC13" s="319"/>
      <c r="AD13" s="244"/>
      <c r="AE13" s="319"/>
      <c r="AF13" s="244"/>
      <c r="AG13" s="319"/>
      <c r="AH13" s="244"/>
      <c r="AI13" s="418">
        <f t="shared" si="11"/>
        <v>0</v>
      </c>
      <c r="AJ13" s="419">
        <f t="shared" si="12"/>
        <v>0</v>
      </c>
      <c r="AK13" s="767">
        <f t="shared" si="13"/>
        <v>0</v>
      </c>
    </row>
    <row r="14" spans="1:37" ht="12.75" customHeight="1">
      <c r="A14" s="148" t="s">
        <v>426</v>
      </c>
      <c r="B14" s="354" t="s">
        <v>427</v>
      </c>
      <c r="C14" s="811">
        <f t="shared" si="7"/>
        <v>0</v>
      </c>
      <c r="D14" s="812">
        <f t="shared" si="0"/>
        <v>0</v>
      </c>
      <c r="E14" s="813">
        <f t="shared" si="1"/>
        <v>0</v>
      </c>
      <c r="F14" s="814">
        <f t="shared" si="2"/>
        <v>0</v>
      </c>
      <c r="G14" s="813">
        <f t="shared" si="3"/>
        <v>0</v>
      </c>
      <c r="H14" s="814">
        <f t="shared" si="4"/>
        <v>0</v>
      </c>
      <c r="I14" s="813">
        <f t="shared" si="5"/>
        <v>0</v>
      </c>
      <c r="J14" s="814">
        <f t="shared" si="6"/>
        <v>0</v>
      </c>
      <c r="K14" s="418">
        <f t="shared" si="8"/>
        <v>0</v>
      </c>
      <c r="L14" s="419">
        <f t="shared" si="9"/>
        <v>0</v>
      </c>
      <c r="M14" s="767">
        <f t="shared" si="10"/>
        <v>0</v>
      </c>
      <c r="AA14" s="320"/>
      <c r="AB14" s="321"/>
      <c r="AC14" s="319"/>
      <c r="AD14" s="244"/>
      <c r="AE14" s="319"/>
      <c r="AF14" s="244"/>
      <c r="AG14" s="319"/>
      <c r="AH14" s="244"/>
      <c r="AI14" s="418">
        <f t="shared" si="11"/>
        <v>0</v>
      </c>
      <c r="AJ14" s="419">
        <f t="shared" si="12"/>
        <v>0</v>
      </c>
      <c r="AK14" s="767">
        <f t="shared" si="13"/>
        <v>0</v>
      </c>
    </row>
    <row r="15" spans="1:37" ht="12.75" customHeight="1">
      <c r="A15" s="148" t="s">
        <v>428</v>
      </c>
      <c r="B15" s="354" t="s">
        <v>429</v>
      </c>
      <c r="C15" s="811">
        <f t="shared" si="7"/>
        <v>0</v>
      </c>
      <c r="D15" s="812">
        <f t="shared" si="0"/>
        <v>0</v>
      </c>
      <c r="E15" s="813">
        <f t="shared" si="1"/>
        <v>0</v>
      </c>
      <c r="F15" s="814">
        <f t="shared" si="2"/>
        <v>0</v>
      </c>
      <c r="G15" s="813">
        <f t="shared" si="3"/>
        <v>0</v>
      </c>
      <c r="H15" s="814">
        <f t="shared" si="4"/>
        <v>0</v>
      </c>
      <c r="I15" s="813">
        <f t="shared" si="5"/>
        <v>0</v>
      </c>
      <c r="J15" s="814">
        <f t="shared" si="6"/>
        <v>0</v>
      </c>
      <c r="K15" s="418">
        <f t="shared" si="8"/>
        <v>0</v>
      </c>
      <c r="L15" s="419">
        <f t="shared" si="9"/>
        <v>0</v>
      </c>
      <c r="M15" s="767">
        <f t="shared" si="10"/>
        <v>0</v>
      </c>
      <c r="AA15" s="320"/>
      <c r="AB15" s="321"/>
      <c r="AC15" s="319"/>
      <c r="AD15" s="244"/>
      <c r="AE15" s="319"/>
      <c r="AF15" s="244"/>
      <c r="AG15" s="319"/>
      <c r="AH15" s="244"/>
      <c r="AI15" s="418">
        <f t="shared" si="11"/>
        <v>0</v>
      </c>
      <c r="AJ15" s="419">
        <f t="shared" si="12"/>
        <v>0</v>
      </c>
      <c r="AK15" s="767">
        <f t="shared" si="13"/>
        <v>0</v>
      </c>
    </row>
    <row r="16" spans="1:37" ht="12.75" customHeight="1">
      <c r="A16" s="148" t="s">
        <v>430</v>
      </c>
      <c r="B16" s="354" t="s">
        <v>431</v>
      </c>
      <c r="C16" s="811">
        <f t="shared" si="7"/>
        <v>0</v>
      </c>
      <c r="D16" s="812">
        <f t="shared" si="0"/>
        <v>0</v>
      </c>
      <c r="E16" s="813">
        <f t="shared" si="1"/>
        <v>0</v>
      </c>
      <c r="F16" s="814">
        <f t="shared" si="2"/>
        <v>0</v>
      </c>
      <c r="G16" s="813">
        <f t="shared" si="3"/>
        <v>0</v>
      </c>
      <c r="H16" s="814">
        <f t="shared" si="4"/>
        <v>0</v>
      </c>
      <c r="I16" s="813">
        <f t="shared" si="5"/>
        <v>0</v>
      </c>
      <c r="J16" s="814">
        <f t="shared" si="6"/>
        <v>0</v>
      </c>
      <c r="K16" s="418">
        <f t="shared" si="8"/>
        <v>0</v>
      </c>
      <c r="L16" s="419">
        <f t="shared" si="9"/>
        <v>0</v>
      </c>
      <c r="M16" s="767">
        <f t="shared" si="10"/>
        <v>0</v>
      </c>
      <c r="AA16" s="320"/>
      <c r="AB16" s="321"/>
      <c r="AC16" s="319"/>
      <c r="AD16" s="244"/>
      <c r="AE16" s="319"/>
      <c r="AF16" s="244"/>
      <c r="AG16" s="319"/>
      <c r="AH16" s="244"/>
      <c r="AI16" s="418">
        <f t="shared" si="11"/>
        <v>0</v>
      </c>
      <c r="AJ16" s="419">
        <f t="shared" si="12"/>
        <v>0</v>
      </c>
      <c r="AK16" s="767">
        <f t="shared" si="13"/>
        <v>0</v>
      </c>
    </row>
    <row r="17" spans="1:37" ht="12.75" customHeight="1">
      <c r="A17" s="148" t="s">
        <v>575</v>
      </c>
      <c r="B17" s="354" t="s">
        <v>576</v>
      </c>
      <c r="C17" s="811">
        <f t="shared" si="7"/>
        <v>0</v>
      </c>
      <c r="D17" s="812">
        <f t="shared" si="0"/>
        <v>0</v>
      </c>
      <c r="E17" s="813">
        <f t="shared" si="1"/>
        <v>0</v>
      </c>
      <c r="F17" s="814">
        <f t="shared" si="2"/>
        <v>0</v>
      </c>
      <c r="G17" s="813">
        <f t="shared" si="3"/>
        <v>0</v>
      </c>
      <c r="H17" s="814">
        <f t="shared" si="4"/>
        <v>0</v>
      </c>
      <c r="I17" s="813">
        <f t="shared" si="5"/>
        <v>0</v>
      </c>
      <c r="J17" s="814">
        <f t="shared" si="6"/>
        <v>0</v>
      </c>
      <c r="K17" s="418">
        <f t="shared" si="8"/>
        <v>0</v>
      </c>
      <c r="L17" s="419">
        <f t="shared" si="9"/>
        <v>0</v>
      </c>
      <c r="M17" s="767">
        <f t="shared" si="10"/>
        <v>0</v>
      </c>
      <c r="AA17" s="320"/>
      <c r="AB17" s="321"/>
      <c r="AC17" s="319"/>
      <c r="AD17" s="244"/>
      <c r="AE17" s="319"/>
      <c r="AF17" s="244"/>
      <c r="AG17" s="319"/>
      <c r="AH17" s="244"/>
      <c r="AI17" s="418">
        <f t="shared" si="11"/>
        <v>0</v>
      </c>
      <c r="AJ17" s="419">
        <f t="shared" si="12"/>
        <v>0</v>
      </c>
      <c r="AK17" s="767">
        <f t="shared" si="13"/>
        <v>0</v>
      </c>
    </row>
    <row r="18" spans="1:37" ht="12.75" customHeight="1">
      <c r="A18" s="148" t="s">
        <v>577</v>
      </c>
      <c r="B18" s="354" t="s">
        <v>432</v>
      </c>
      <c r="C18" s="811">
        <f t="shared" si="7"/>
        <v>0</v>
      </c>
      <c r="D18" s="812">
        <f t="shared" si="0"/>
        <v>0</v>
      </c>
      <c r="E18" s="813">
        <f t="shared" si="1"/>
        <v>0</v>
      </c>
      <c r="F18" s="814">
        <f t="shared" si="2"/>
        <v>0</v>
      </c>
      <c r="G18" s="813">
        <f t="shared" si="3"/>
        <v>0</v>
      </c>
      <c r="H18" s="814">
        <f t="shared" si="4"/>
        <v>0</v>
      </c>
      <c r="I18" s="813">
        <f t="shared" si="5"/>
        <v>0</v>
      </c>
      <c r="J18" s="814">
        <f t="shared" si="6"/>
        <v>0</v>
      </c>
      <c r="K18" s="418">
        <f t="shared" si="8"/>
        <v>0</v>
      </c>
      <c r="L18" s="419">
        <f t="shared" si="9"/>
        <v>0</v>
      </c>
      <c r="M18" s="767">
        <f t="shared" si="10"/>
        <v>0</v>
      </c>
      <c r="AA18" s="320"/>
      <c r="AB18" s="321"/>
      <c r="AC18" s="319"/>
      <c r="AD18" s="244"/>
      <c r="AE18" s="319"/>
      <c r="AF18" s="244"/>
      <c r="AG18" s="319"/>
      <c r="AH18" s="244"/>
      <c r="AI18" s="418">
        <f t="shared" si="11"/>
        <v>0</v>
      </c>
      <c r="AJ18" s="419">
        <f t="shared" si="12"/>
        <v>0</v>
      </c>
      <c r="AK18" s="767">
        <f t="shared" si="13"/>
        <v>0</v>
      </c>
    </row>
    <row r="19" spans="1:37" ht="12.75" customHeight="1">
      <c r="A19" s="148" t="s">
        <v>578</v>
      </c>
      <c r="B19" s="354" t="s">
        <v>579</v>
      </c>
      <c r="C19" s="811">
        <f t="shared" si="7"/>
        <v>0</v>
      </c>
      <c r="D19" s="815">
        <f t="shared" si="0"/>
        <v>0</v>
      </c>
      <c r="E19" s="813">
        <f t="shared" si="1"/>
        <v>0</v>
      </c>
      <c r="F19" s="814">
        <f t="shared" si="2"/>
        <v>0</v>
      </c>
      <c r="G19" s="813">
        <f t="shared" si="3"/>
        <v>0</v>
      </c>
      <c r="H19" s="814">
        <f t="shared" si="4"/>
        <v>0</v>
      </c>
      <c r="I19" s="813">
        <f t="shared" si="5"/>
        <v>0</v>
      </c>
      <c r="J19" s="816">
        <f t="shared" si="6"/>
        <v>0</v>
      </c>
      <c r="K19" s="418">
        <f t="shared" si="8"/>
        <v>0</v>
      </c>
      <c r="L19" s="419">
        <f t="shared" si="9"/>
        <v>0</v>
      </c>
      <c r="M19" s="767">
        <f t="shared" si="10"/>
        <v>0</v>
      </c>
      <c r="AA19" s="320"/>
      <c r="AB19" s="322"/>
      <c r="AC19" s="319"/>
      <c r="AD19" s="244"/>
      <c r="AE19" s="319"/>
      <c r="AF19" s="244"/>
      <c r="AG19" s="319"/>
      <c r="AH19" s="248"/>
      <c r="AI19" s="418">
        <f t="shared" si="11"/>
        <v>0</v>
      </c>
      <c r="AJ19" s="419">
        <f t="shared" si="12"/>
        <v>0</v>
      </c>
      <c r="AK19" s="767">
        <f t="shared" si="13"/>
        <v>0</v>
      </c>
    </row>
    <row r="20" spans="1:37" ht="12.75" customHeight="1">
      <c r="A20" s="148" t="s">
        <v>433</v>
      </c>
      <c r="B20" s="354" t="s">
        <v>434</v>
      </c>
      <c r="C20" s="811">
        <f t="shared" si="7"/>
        <v>0</v>
      </c>
      <c r="D20" s="812">
        <f t="shared" si="0"/>
        <v>0</v>
      </c>
      <c r="E20" s="813">
        <f t="shared" si="1"/>
        <v>0</v>
      </c>
      <c r="F20" s="814">
        <f t="shared" si="2"/>
        <v>0</v>
      </c>
      <c r="G20" s="813">
        <f t="shared" si="3"/>
        <v>0</v>
      </c>
      <c r="H20" s="814">
        <f t="shared" si="4"/>
        <v>0</v>
      </c>
      <c r="I20" s="813">
        <f t="shared" si="5"/>
        <v>0</v>
      </c>
      <c r="J20" s="814">
        <f t="shared" si="6"/>
        <v>0</v>
      </c>
      <c r="K20" s="418">
        <f t="shared" si="8"/>
        <v>0</v>
      </c>
      <c r="L20" s="419">
        <f t="shared" si="9"/>
        <v>0</v>
      </c>
      <c r="M20" s="767">
        <f t="shared" si="10"/>
        <v>0</v>
      </c>
      <c r="AA20" s="320"/>
      <c r="AB20" s="321"/>
      <c r="AC20" s="319"/>
      <c r="AD20" s="244"/>
      <c r="AE20" s="319"/>
      <c r="AF20" s="244"/>
      <c r="AG20" s="319"/>
      <c r="AH20" s="244"/>
      <c r="AI20" s="418">
        <f t="shared" si="11"/>
        <v>0</v>
      </c>
      <c r="AJ20" s="419">
        <f t="shared" si="12"/>
        <v>0</v>
      </c>
      <c r="AK20" s="767">
        <f t="shared" si="13"/>
        <v>0</v>
      </c>
    </row>
    <row r="21" spans="1:37" ht="12.75" customHeight="1" thickBot="1">
      <c r="A21" s="148" t="s">
        <v>580</v>
      </c>
      <c r="B21" s="355" t="s">
        <v>435</v>
      </c>
      <c r="C21" s="811">
        <f t="shared" si="7"/>
        <v>0</v>
      </c>
      <c r="D21" s="812">
        <f t="shared" si="0"/>
        <v>0</v>
      </c>
      <c r="E21" s="813">
        <f t="shared" si="1"/>
        <v>0</v>
      </c>
      <c r="F21" s="814">
        <f t="shared" si="2"/>
        <v>0</v>
      </c>
      <c r="G21" s="813">
        <f t="shared" si="3"/>
        <v>0</v>
      </c>
      <c r="H21" s="814">
        <f t="shared" si="4"/>
        <v>0</v>
      </c>
      <c r="I21" s="813">
        <f t="shared" si="5"/>
        <v>0</v>
      </c>
      <c r="J21" s="814">
        <f t="shared" si="6"/>
        <v>0</v>
      </c>
      <c r="K21" s="418">
        <f t="shared" si="8"/>
        <v>0</v>
      </c>
      <c r="L21" s="419">
        <f t="shared" si="9"/>
        <v>0</v>
      </c>
      <c r="M21" s="767">
        <f t="shared" si="10"/>
        <v>0</v>
      </c>
      <c r="AA21" s="320"/>
      <c r="AB21" s="321"/>
      <c r="AC21" s="319"/>
      <c r="AD21" s="244"/>
      <c r="AE21" s="319"/>
      <c r="AF21" s="244"/>
      <c r="AG21" s="319"/>
      <c r="AH21" s="244"/>
      <c r="AI21" s="418">
        <f t="shared" si="11"/>
        <v>0</v>
      </c>
      <c r="AJ21" s="419">
        <f t="shared" si="12"/>
        <v>0</v>
      </c>
      <c r="AK21" s="767">
        <f t="shared" si="13"/>
        <v>0</v>
      </c>
    </row>
    <row r="22" spans="1:36" ht="15.75" customHeight="1" thickBot="1" thickTop="1">
      <c r="A22" s="291" t="s">
        <v>59</v>
      </c>
      <c r="B22" s="13"/>
      <c r="C22" s="420">
        <f aca="true" t="shared" si="14" ref="C22:L22">SUM(C6:C21)</f>
        <v>0</v>
      </c>
      <c r="D22" s="421">
        <f t="shared" si="14"/>
        <v>0</v>
      </c>
      <c r="E22" s="420">
        <f t="shared" si="14"/>
        <v>0</v>
      </c>
      <c r="F22" s="421">
        <f t="shared" si="14"/>
        <v>0</v>
      </c>
      <c r="G22" s="420">
        <f t="shared" si="14"/>
        <v>0</v>
      </c>
      <c r="H22" s="421">
        <f t="shared" si="14"/>
        <v>0</v>
      </c>
      <c r="I22" s="420">
        <f t="shared" si="14"/>
        <v>0</v>
      </c>
      <c r="J22" s="421">
        <f t="shared" si="14"/>
        <v>0</v>
      </c>
      <c r="K22" s="420">
        <f t="shared" si="14"/>
        <v>0</v>
      </c>
      <c r="L22" s="422">
        <f t="shared" si="14"/>
        <v>0</v>
      </c>
      <c r="AA22" s="420">
        <f aca="true" t="shared" si="15" ref="AA22:AJ22">SUM(AA6:AA21)</f>
        <v>0</v>
      </c>
      <c r="AB22" s="421">
        <f t="shared" si="15"/>
        <v>0</v>
      </c>
      <c r="AC22" s="420">
        <f t="shared" si="15"/>
        <v>0</v>
      </c>
      <c r="AD22" s="421">
        <f t="shared" si="15"/>
        <v>0</v>
      </c>
      <c r="AE22" s="420">
        <f t="shared" si="15"/>
        <v>0</v>
      </c>
      <c r="AF22" s="421">
        <f t="shared" si="15"/>
        <v>0</v>
      </c>
      <c r="AG22" s="420">
        <f t="shared" si="15"/>
        <v>0</v>
      </c>
      <c r="AH22" s="421">
        <f t="shared" si="15"/>
        <v>0</v>
      </c>
      <c r="AI22" s="420">
        <f t="shared" si="15"/>
        <v>0</v>
      </c>
      <c r="AJ22" s="422">
        <f t="shared" si="15"/>
        <v>0</v>
      </c>
    </row>
    <row r="23" ht="9.75">
      <c r="A23" s="729" t="str">
        <f>"(*) inserire i dati comunicati nella tab.1 (colonna presenti al 31/12/"&amp;L1-1&amp;") della rilevazione dell'anno precedente"</f>
        <v>(*) inserire i dati comunicati nella tab.1 (colonna presenti al 31/12/2017) della rilevazione dell'anno precedente</v>
      </c>
    </row>
    <row r="24" ht="9.75">
      <c r="A24" s="5" t="s">
        <v>132</v>
      </c>
    </row>
    <row r="25" spans="4:28" ht="12.75">
      <c r="D25" s="730"/>
      <c r="AB25" s="730"/>
    </row>
  </sheetData>
  <sheetProtection password="EA98" sheet="1" formatColumns="0" selectLockedCells="1"/>
  <mergeCells count="5">
    <mergeCell ref="AE2:AJ2"/>
    <mergeCell ref="AA3:AJ3"/>
    <mergeCell ref="C3:L3"/>
    <mergeCell ref="B4:B5"/>
    <mergeCell ref="G2:L2"/>
  </mergeCells>
  <conditionalFormatting sqref="AA6:AJ21 A6:L21">
    <cfRule type="expression" priority="2" dxfId="5"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AB2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54.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W1" s="954"/>
      <c r="X1" s="954"/>
      <c r="Y1" s="954"/>
      <c r="Z1" s="5"/>
      <c r="AA1" s="5"/>
      <c r="AB1" s="658"/>
    </row>
    <row r="2" spans="1:28" ht="36" customHeight="1">
      <c r="A2" s="1039" t="s">
        <v>505</v>
      </c>
      <c r="B2" s="1039"/>
      <c r="C2" s="1039"/>
      <c r="D2" s="1039"/>
      <c r="E2" s="1039"/>
      <c r="F2" s="1039"/>
      <c r="G2" s="1039"/>
      <c r="H2" s="1039"/>
      <c r="I2" s="1039"/>
      <c r="J2" s="1039"/>
      <c r="K2" s="1039"/>
      <c r="L2" s="1039"/>
      <c r="M2" s="1039"/>
      <c r="N2" s="731"/>
      <c r="O2" s="483"/>
      <c r="P2" s="483"/>
      <c r="Q2" s="483"/>
      <c r="R2" s="483"/>
      <c r="S2" s="483"/>
      <c r="T2" s="483"/>
      <c r="U2" s="483"/>
      <c r="V2" s="483"/>
      <c r="W2" s="483"/>
      <c r="X2" s="483"/>
      <c r="Y2" s="483"/>
      <c r="Z2" s="483"/>
      <c r="AA2" s="731"/>
      <c r="AB2" s="483"/>
    </row>
    <row r="3" spans="1:28" ht="18.75" customHeight="1">
      <c r="A3" s="189"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1.25">
      <c r="A4" s="311" t="s">
        <v>203</v>
      </c>
      <c r="C4" s="5"/>
      <c r="D4" s="5"/>
      <c r="E4" s="5"/>
      <c r="F4" s="5"/>
      <c r="G4" s="5"/>
      <c r="H4" s="5"/>
      <c r="I4" s="5"/>
      <c r="J4" s="5"/>
      <c r="K4" s="5"/>
      <c r="L4" s="5"/>
      <c r="M4" s="5"/>
      <c r="N4" s="5"/>
      <c r="O4" s="5"/>
      <c r="P4" s="5"/>
      <c r="Q4" s="5"/>
      <c r="R4" s="5"/>
      <c r="S4" s="5"/>
      <c r="T4" s="5"/>
      <c r="U4" s="5"/>
      <c r="V4" s="5"/>
      <c r="W4" s="5"/>
      <c r="X4" s="5"/>
      <c r="Y4" s="5"/>
      <c r="Z4" s="5"/>
      <c r="AA4" s="5"/>
      <c r="AB4" s="5"/>
    </row>
    <row r="5" spans="1:28" ht="12.75">
      <c r="A5" s="173"/>
      <c r="B5" s="170"/>
      <c r="C5" s="1037" t="s">
        <v>232</v>
      </c>
      <c r="D5" s="1038"/>
      <c r="E5" s="1038"/>
      <c r="F5" s="1038"/>
      <c r="G5" s="1038"/>
      <c r="H5" s="1038"/>
      <c r="I5" s="1038"/>
      <c r="J5" s="1038"/>
      <c r="K5" s="1038"/>
      <c r="L5" s="1038"/>
      <c r="M5" s="1038"/>
      <c r="N5" s="1038"/>
      <c r="O5" s="1038"/>
      <c r="P5" s="1036" t="s">
        <v>233</v>
      </c>
      <c r="Q5" s="1036"/>
      <c r="R5" s="1036"/>
      <c r="S5" s="1036"/>
      <c r="T5" s="1036"/>
      <c r="U5" s="1036"/>
      <c r="V5" s="1036"/>
      <c r="W5" s="1036"/>
      <c r="X5" s="1036"/>
      <c r="Y5" s="1036"/>
      <c r="Z5" s="1036"/>
      <c r="AA5" s="1036"/>
      <c r="AB5" s="1036"/>
    </row>
    <row r="6" spans="1:28" s="188" customFormat="1" ht="64.5" customHeight="1">
      <c r="A6" s="177" t="s">
        <v>173</v>
      </c>
      <c r="B6" s="177" t="s">
        <v>172</v>
      </c>
      <c r="C6" s="177" t="str">
        <f>"Presenti 31.12."&amp;'t1'!L1&amp;" (Tab 1)"</f>
        <v>Presenti 31.12.2018 (Tab 1)</v>
      </c>
      <c r="D6" s="177" t="s">
        <v>186</v>
      </c>
      <c r="E6" s="177" t="s">
        <v>185</v>
      </c>
      <c r="F6" s="177" t="s">
        <v>281</v>
      </c>
      <c r="G6" s="177" t="s">
        <v>202</v>
      </c>
      <c r="H6" s="177" t="s">
        <v>187</v>
      </c>
      <c r="I6" s="177" t="s">
        <v>282</v>
      </c>
      <c r="J6" s="550" t="s">
        <v>568</v>
      </c>
      <c r="K6" s="550" t="s">
        <v>569</v>
      </c>
      <c r="L6" s="177" t="s">
        <v>204</v>
      </c>
      <c r="M6" s="177" t="s">
        <v>205</v>
      </c>
      <c r="N6" s="550" t="s">
        <v>500</v>
      </c>
      <c r="O6" s="550" t="s">
        <v>501</v>
      </c>
      <c r="P6" s="177" t="str">
        <f>"Presenti 31.12."&amp;'t1'!L1&amp;" (Tab 1)"</f>
        <v>Presenti 31.12.2018 (Tab 1)</v>
      </c>
      <c r="Q6" s="177" t="s">
        <v>186</v>
      </c>
      <c r="R6" s="177" t="s">
        <v>185</v>
      </c>
      <c r="S6" s="177" t="s">
        <v>281</v>
      </c>
      <c r="T6" s="177" t="s">
        <v>202</v>
      </c>
      <c r="U6" s="177" t="s">
        <v>187</v>
      </c>
      <c r="V6" s="177" t="s">
        <v>282</v>
      </c>
      <c r="W6" s="550" t="s">
        <v>568</v>
      </c>
      <c r="X6" s="550" t="s">
        <v>569</v>
      </c>
      <c r="Y6" s="177" t="s">
        <v>204</v>
      </c>
      <c r="Z6" s="177" t="s">
        <v>205</v>
      </c>
      <c r="AA6" s="550" t="s">
        <v>500</v>
      </c>
      <c r="AB6" s="550" t="s">
        <v>501</v>
      </c>
    </row>
    <row r="7" spans="1:28" s="186" customFormat="1" ht="20.25">
      <c r="A7" s="185"/>
      <c r="B7" s="185"/>
      <c r="C7" s="182" t="s">
        <v>174</v>
      </c>
      <c r="D7" s="182" t="s">
        <v>175</v>
      </c>
      <c r="E7" s="182" t="s">
        <v>176</v>
      </c>
      <c r="F7" s="182" t="s">
        <v>177</v>
      </c>
      <c r="G7" s="183" t="s">
        <v>178</v>
      </c>
      <c r="H7" s="183" t="s">
        <v>198</v>
      </c>
      <c r="I7" s="183" t="s">
        <v>180</v>
      </c>
      <c r="J7" s="183" t="s">
        <v>188</v>
      </c>
      <c r="K7" s="183" t="s">
        <v>189</v>
      </c>
      <c r="L7" s="183" t="s">
        <v>2</v>
      </c>
      <c r="M7" s="183" t="s">
        <v>3</v>
      </c>
      <c r="N7" s="183" t="s">
        <v>503</v>
      </c>
      <c r="O7" s="183" t="s">
        <v>4</v>
      </c>
      <c r="P7" s="182" t="s">
        <v>190</v>
      </c>
      <c r="Q7" s="182" t="s">
        <v>191</v>
      </c>
      <c r="R7" s="182" t="s">
        <v>192</v>
      </c>
      <c r="S7" s="182" t="s">
        <v>283</v>
      </c>
      <c r="T7" s="183" t="s">
        <v>193</v>
      </c>
      <c r="U7" s="183" t="s">
        <v>284</v>
      </c>
      <c r="V7" s="183" t="s">
        <v>285</v>
      </c>
      <c r="W7" s="183" t="s">
        <v>5</v>
      </c>
      <c r="X7" s="183" t="s">
        <v>286</v>
      </c>
      <c r="Y7" s="183" t="s">
        <v>6</v>
      </c>
      <c r="Z7" s="183" t="s">
        <v>7</v>
      </c>
      <c r="AA7" s="183" t="s">
        <v>502</v>
      </c>
      <c r="AB7" s="183" t="s">
        <v>8</v>
      </c>
    </row>
    <row r="8" spans="1:28" ht="12.75" customHeight="1">
      <c r="A8" s="131" t="str">
        <f>'t1'!A6</f>
        <v>ORDINARIO MILITARE</v>
      </c>
      <c r="B8" s="179" t="str">
        <f>'t1'!B6</f>
        <v>0D0359</v>
      </c>
      <c r="C8" s="334">
        <f>'t1'!K6</f>
        <v>0</v>
      </c>
      <c r="D8" s="334">
        <f>'t3'!M6</f>
        <v>0</v>
      </c>
      <c r="E8" s="335">
        <f>'t3'!O6</f>
        <v>0</v>
      </c>
      <c r="F8" s="335">
        <f>'t3'!Q6</f>
        <v>0</v>
      </c>
      <c r="G8" s="335">
        <f>'t3'!C6</f>
        <v>0</v>
      </c>
      <c r="H8" s="335">
        <f>'t3'!E6</f>
        <v>0</v>
      </c>
      <c r="I8" s="335">
        <f>'t3'!G6</f>
        <v>0</v>
      </c>
      <c r="J8" s="335">
        <f>'t3'!I6</f>
        <v>0</v>
      </c>
      <c r="K8" s="335">
        <f>'t3'!K6</f>
        <v>0</v>
      </c>
      <c r="L8" s="335">
        <f>C8+D8+E8+F8-G8-H8-I8-J8-K8</f>
        <v>0</v>
      </c>
      <c r="M8" s="335">
        <f>'t10'!AU6</f>
        <v>0</v>
      </c>
      <c r="N8" s="335" t="str">
        <f>IF(C8&lt;(G8+H8+I8+J8+K8),"ERRORE","OK")</f>
        <v>OK</v>
      </c>
      <c r="O8" s="99" t="str">
        <f>IF(L8=M8,"OK","ERRORE")</f>
        <v>OK</v>
      </c>
      <c r="P8" s="334">
        <f>'t1'!L6</f>
        <v>0</v>
      </c>
      <c r="Q8" s="334">
        <f>'t3'!N6</f>
        <v>0</v>
      </c>
      <c r="R8" s="335">
        <f>'t3'!P6</f>
        <v>0</v>
      </c>
      <c r="S8" s="335">
        <f>'t3'!R6</f>
        <v>0</v>
      </c>
      <c r="T8" s="335">
        <f>'t3'!D6</f>
        <v>0</v>
      </c>
      <c r="U8" s="335">
        <f>'t3'!F6</f>
        <v>0</v>
      </c>
      <c r="V8" s="335">
        <f>'t3'!H6</f>
        <v>0</v>
      </c>
      <c r="W8" s="335">
        <f>'t3'!J6</f>
        <v>0</v>
      </c>
      <c r="X8" s="335">
        <f>'t3'!L6</f>
        <v>0</v>
      </c>
      <c r="Y8" s="335">
        <f aca="true" t="shared" si="0" ref="Y8:Y23">P8+Q8+R8+S8-T8-U8-V8-W8-X8</f>
        <v>0</v>
      </c>
      <c r="Z8" s="335">
        <f>'t10'!AV6</f>
        <v>0</v>
      </c>
      <c r="AA8" s="335" t="str">
        <f>IF(P8&lt;(T8+U8+V8+W8+X8),"ERRORE","OK")</f>
        <v>OK</v>
      </c>
      <c r="AB8" s="184" t="str">
        <f>IF(Y8=Z8,"OK","ERRORE")</f>
        <v>OK</v>
      </c>
    </row>
    <row r="9" spans="1:28" ht="12.75" customHeight="1">
      <c r="A9" s="131" t="str">
        <f>'t1'!A7</f>
        <v>VICARIO GENERALE</v>
      </c>
      <c r="B9" s="179" t="str">
        <f>'t1'!B7</f>
        <v>0D0292</v>
      </c>
      <c r="C9" s="334">
        <f>'t1'!K7</f>
        <v>0</v>
      </c>
      <c r="D9" s="334">
        <f>'t3'!M7</f>
        <v>0</v>
      </c>
      <c r="E9" s="335">
        <f>'t3'!O7</f>
        <v>0</v>
      </c>
      <c r="F9" s="335">
        <f>'t3'!Q7</f>
        <v>0</v>
      </c>
      <c r="G9" s="335">
        <f>'t3'!C7</f>
        <v>0</v>
      </c>
      <c r="H9" s="335">
        <f>'t3'!E7</f>
        <v>0</v>
      </c>
      <c r="I9" s="335">
        <f>'t3'!G7</f>
        <v>0</v>
      </c>
      <c r="J9" s="335">
        <f>'t3'!I7</f>
        <v>0</v>
      </c>
      <c r="K9" s="335">
        <f>'t3'!K7</f>
        <v>0</v>
      </c>
      <c r="L9" s="335">
        <f aca="true" t="shared" si="1" ref="L9:L23">C9+D9+E9+F9-G9-H9-I9-J9-K9</f>
        <v>0</v>
      </c>
      <c r="M9" s="335">
        <f>'t10'!AU7</f>
        <v>0</v>
      </c>
      <c r="N9" s="335" t="str">
        <f aca="true" t="shared" si="2" ref="N9:N24">IF(C9&lt;(G9+H9+I9+J9+K9),"ERRORE","OK")</f>
        <v>OK</v>
      </c>
      <c r="O9" s="99" t="str">
        <f aca="true" t="shared" si="3" ref="O9:O24">IF(L9=M9,"OK","ERRORE")</f>
        <v>OK</v>
      </c>
      <c r="P9" s="334">
        <f>'t1'!L7</f>
        <v>0</v>
      </c>
      <c r="Q9" s="334">
        <f>'t3'!N7</f>
        <v>0</v>
      </c>
      <c r="R9" s="335">
        <f>'t3'!P7</f>
        <v>0</v>
      </c>
      <c r="S9" s="335">
        <f>'t3'!R7</f>
        <v>0</v>
      </c>
      <c r="T9" s="335">
        <f>'t3'!D7</f>
        <v>0</v>
      </c>
      <c r="U9" s="335">
        <f>'t3'!F7</f>
        <v>0</v>
      </c>
      <c r="V9" s="335">
        <f>'t3'!H7</f>
        <v>0</v>
      </c>
      <c r="W9" s="335">
        <f>'t3'!J7</f>
        <v>0</v>
      </c>
      <c r="X9" s="335">
        <f>'t3'!L7</f>
        <v>0</v>
      </c>
      <c r="Y9" s="335">
        <f t="shared" si="0"/>
        <v>0</v>
      </c>
      <c r="Z9" s="335">
        <f>'t10'!AV7</f>
        <v>0</v>
      </c>
      <c r="AA9" s="335" t="str">
        <f aca="true" t="shared" si="4" ref="AA9:AA24">IF(P9&lt;(T9+U9+V9+W9+X9),"ERRORE","OK")</f>
        <v>OK</v>
      </c>
      <c r="AB9" s="184" t="str">
        <f aca="true" t="shared" si="5" ref="AB9:AB24">IF(Y9=Z9,"OK","ERRORE")</f>
        <v>OK</v>
      </c>
    </row>
    <row r="10" spans="1:28" ht="12.75" customHeight="1">
      <c r="A10" s="131" t="str">
        <f>'t1'!A8</f>
        <v>ISPETTORE</v>
      </c>
      <c r="B10" s="179" t="str">
        <f>'t1'!B8</f>
        <v>0D0191</v>
      </c>
      <c r="C10" s="334">
        <f>'t1'!K8</f>
        <v>0</v>
      </c>
      <c r="D10" s="334">
        <f>'t3'!M8</f>
        <v>0</v>
      </c>
      <c r="E10" s="335">
        <f>'t3'!O8</f>
        <v>0</v>
      </c>
      <c r="F10" s="335">
        <f>'t3'!Q8</f>
        <v>0</v>
      </c>
      <c r="G10" s="335">
        <f>'t3'!C8</f>
        <v>0</v>
      </c>
      <c r="H10" s="335">
        <f>'t3'!E8</f>
        <v>0</v>
      </c>
      <c r="I10" s="335">
        <f>'t3'!G8</f>
        <v>0</v>
      </c>
      <c r="J10" s="335">
        <f>'t3'!I8</f>
        <v>0</v>
      </c>
      <c r="K10" s="335">
        <f>'t3'!K8</f>
        <v>0</v>
      </c>
      <c r="L10" s="335">
        <f t="shared" si="1"/>
        <v>0</v>
      </c>
      <c r="M10" s="335">
        <f>'t10'!AU8</f>
        <v>0</v>
      </c>
      <c r="N10" s="335" t="str">
        <f t="shared" si="2"/>
        <v>OK</v>
      </c>
      <c r="O10" s="99" t="str">
        <f t="shared" si="3"/>
        <v>OK</v>
      </c>
      <c r="P10" s="334">
        <f>'t1'!L8</f>
        <v>0</v>
      </c>
      <c r="Q10" s="334">
        <f>'t3'!N8</f>
        <v>0</v>
      </c>
      <c r="R10" s="335">
        <f>'t3'!P8</f>
        <v>0</v>
      </c>
      <c r="S10" s="335">
        <f>'t3'!R8</f>
        <v>0</v>
      </c>
      <c r="T10" s="335">
        <f>'t3'!D8</f>
        <v>0</v>
      </c>
      <c r="U10" s="335">
        <f>'t3'!F8</f>
        <v>0</v>
      </c>
      <c r="V10" s="335">
        <f>'t3'!H8</f>
        <v>0</v>
      </c>
      <c r="W10" s="335">
        <f>'t3'!J8</f>
        <v>0</v>
      </c>
      <c r="X10" s="335">
        <f>'t3'!L8</f>
        <v>0</v>
      </c>
      <c r="Y10" s="335">
        <f t="shared" si="0"/>
        <v>0</v>
      </c>
      <c r="Z10" s="335">
        <f>'t10'!AV8</f>
        <v>0</v>
      </c>
      <c r="AA10" s="335" t="str">
        <f t="shared" si="4"/>
        <v>OK</v>
      </c>
      <c r="AB10" s="184" t="str">
        <f t="shared" si="5"/>
        <v>OK</v>
      </c>
    </row>
    <row r="11" spans="1:28" ht="12.75" customHeight="1">
      <c r="A11" s="131" t="str">
        <f>'t1'!A9</f>
        <v>III CAPPELLANO CAPO + 23 ANNI</v>
      </c>
      <c r="B11" s="179" t="str">
        <f>'t1'!B9</f>
        <v>0D0545</v>
      </c>
      <c r="C11" s="334">
        <f>'t1'!K9</f>
        <v>0</v>
      </c>
      <c r="D11" s="334">
        <f>'t3'!M9</f>
        <v>0</v>
      </c>
      <c r="E11" s="335">
        <f>'t3'!O9</f>
        <v>0</v>
      </c>
      <c r="F11" s="335">
        <f>'t3'!Q9</f>
        <v>0</v>
      </c>
      <c r="G11" s="335">
        <f>'t3'!C9</f>
        <v>0</v>
      </c>
      <c r="H11" s="335">
        <f>'t3'!E9</f>
        <v>0</v>
      </c>
      <c r="I11" s="335">
        <f>'t3'!G9</f>
        <v>0</v>
      </c>
      <c r="J11" s="335">
        <f>'t3'!I9</f>
        <v>0</v>
      </c>
      <c r="K11" s="335">
        <f>'t3'!K9</f>
        <v>0</v>
      </c>
      <c r="L11" s="335">
        <f t="shared" si="1"/>
        <v>0</v>
      </c>
      <c r="M11" s="335">
        <f>'t10'!AU9</f>
        <v>0</v>
      </c>
      <c r="N11" s="335" t="str">
        <f t="shared" si="2"/>
        <v>OK</v>
      </c>
      <c r="O11" s="99" t="str">
        <f t="shared" si="3"/>
        <v>OK</v>
      </c>
      <c r="P11" s="334">
        <f>'t1'!L9</f>
        <v>0</v>
      </c>
      <c r="Q11" s="334">
        <f>'t3'!N9</f>
        <v>0</v>
      </c>
      <c r="R11" s="335">
        <f>'t3'!P9</f>
        <v>0</v>
      </c>
      <c r="S11" s="335">
        <f>'t3'!R9</f>
        <v>0</v>
      </c>
      <c r="T11" s="335">
        <f>'t3'!D9</f>
        <v>0</v>
      </c>
      <c r="U11" s="335">
        <f>'t3'!F9</f>
        <v>0</v>
      </c>
      <c r="V11" s="335">
        <f>'t3'!H9</f>
        <v>0</v>
      </c>
      <c r="W11" s="335">
        <f>'t3'!J9</f>
        <v>0</v>
      </c>
      <c r="X11" s="335">
        <f>'t3'!L9</f>
        <v>0</v>
      </c>
      <c r="Y11" s="335">
        <f t="shared" si="0"/>
        <v>0</v>
      </c>
      <c r="Z11" s="335">
        <f>'t10'!AV9</f>
        <v>0</v>
      </c>
      <c r="AA11" s="335" t="str">
        <f t="shared" si="4"/>
        <v>OK</v>
      </c>
      <c r="AB11" s="184" t="str">
        <f t="shared" si="5"/>
        <v>OK</v>
      </c>
    </row>
    <row r="12" spans="1:28" ht="12.75" customHeight="1">
      <c r="A12" s="131" t="str">
        <f>'t1'!A10</f>
        <v>III CAPPELLANO CAPO</v>
      </c>
      <c r="B12" s="179" t="str">
        <f>'t1'!B10</f>
        <v>0D0357</v>
      </c>
      <c r="C12" s="334">
        <f>'t1'!K10</f>
        <v>0</v>
      </c>
      <c r="D12" s="334">
        <f>'t3'!M10</f>
        <v>0</v>
      </c>
      <c r="E12" s="335">
        <f>'t3'!O10</f>
        <v>0</v>
      </c>
      <c r="F12" s="335">
        <f>'t3'!Q10</f>
        <v>0</v>
      </c>
      <c r="G12" s="335">
        <f>'t3'!C10</f>
        <v>0</v>
      </c>
      <c r="H12" s="335">
        <f>'t3'!E10</f>
        <v>0</v>
      </c>
      <c r="I12" s="335">
        <f>'t3'!G10</f>
        <v>0</v>
      </c>
      <c r="J12" s="335">
        <f>'t3'!I10</f>
        <v>0</v>
      </c>
      <c r="K12" s="335">
        <f>'t3'!K10</f>
        <v>0</v>
      </c>
      <c r="L12" s="335">
        <f t="shared" si="1"/>
        <v>0</v>
      </c>
      <c r="M12" s="335">
        <f>'t10'!AU10</f>
        <v>0</v>
      </c>
      <c r="N12" s="335" t="str">
        <f t="shared" si="2"/>
        <v>OK</v>
      </c>
      <c r="O12" s="99" t="str">
        <f t="shared" si="3"/>
        <v>OK</v>
      </c>
      <c r="P12" s="334">
        <f>'t1'!L10</f>
        <v>0</v>
      </c>
      <c r="Q12" s="334">
        <f>'t3'!N10</f>
        <v>0</v>
      </c>
      <c r="R12" s="335">
        <f>'t3'!P10</f>
        <v>0</v>
      </c>
      <c r="S12" s="335">
        <f>'t3'!R10</f>
        <v>0</v>
      </c>
      <c r="T12" s="335">
        <f>'t3'!D10</f>
        <v>0</v>
      </c>
      <c r="U12" s="335">
        <f>'t3'!F10</f>
        <v>0</v>
      </c>
      <c r="V12" s="335">
        <f>'t3'!H10</f>
        <v>0</v>
      </c>
      <c r="W12" s="335">
        <f>'t3'!J10</f>
        <v>0</v>
      </c>
      <c r="X12" s="335">
        <f>'t3'!L10</f>
        <v>0</v>
      </c>
      <c r="Y12" s="335">
        <f t="shared" si="0"/>
        <v>0</v>
      </c>
      <c r="Z12" s="335">
        <f>'t10'!AV10</f>
        <v>0</v>
      </c>
      <c r="AA12" s="335" t="str">
        <f t="shared" si="4"/>
        <v>OK</v>
      </c>
      <c r="AB12" s="184" t="str">
        <f t="shared" si="5"/>
        <v>OK</v>
      </c>
    </row>
    <row r="13" spans="1:28" ht="12.75" customHeight="1">
      <c r="A13" s="131" t="str">
        <f>'t1'!A11</f>
        <v>II CAPPELLANO CAPO + 23 ANNI</v>
      </c>
      <c r="B13" s="179" t="str">
        <f>'t1'!B11</f>
        <v>0D0546</v>
      </c>
      <c r="C13" s="334">
        <f>'t1'!K11</f>
        <v>0</v>
      </c>
      <c r="D13" s="334">
        <f>'t3'!M11</f>
        <v>0</v>
      </c>
      <c r="E13" s="335">
        <f>'t3'!O11</f>
        <v>0</v>
      </c>
      <c r="F13" s="335">
        <f>'t3'!Q11</f>
        <v>0</v>
      </c>
      <c r="G13" s="335">
        <f>'t3'!C11</f>
        <v>0</v>
      </c>
      <c r="H13" s="335">
        <f>'t3'!E11</f>
        <v>0</v>
      </c>
      <c r="I13" s="335">
        <f>'t3'!G11</f>
        <v>0</v>
      </c>
      <c r="J13" s="335">
        <f>'t3'!I11</f>
        <v>0</v>
      </c>
      <c r="K13" s="335">
        <f>'t3'!K11</f>
        <v>0</v>
      </c>
      <c r="L13" s="335">
        <f t="shared" si="1"/>
        <v>0</v>
      </c>
      <c r="M13" s="335">
        <f>'t10'!AU11</f>
        <v>0</v>
      </c>
      <c r="N13" s="335" t="str">
        <f t="shared" si="2"/>
        <v>OK</v>
      </c>
      <c r="O13" s="99" t="str">
        <f t="shared" si="3"/>
        <v>OK</v>
      </c>
      <c r="P13" s="334">
        <f>'t1'!L11</f>
        <v>0</v>
      </c>
      <c r="Q13" s="334">
        <f>'t3'!N11</f>
        <v>0</v>
      </c>
      <c r="R13" s="335">
        <f>'t3'!P11</f>
        <v>0</v>
      </c>
      <c r="S13" s="335">
        <f>'t3'!R11</f>
        <v>0</v>
      </c>
      <c r="T13" s="335">
        <f>'t3'!D11</f>
        <v>0</v>
      </c>
      <c r="U13" s="335">
        <f>'t3'!F11</f>
        <v>0</v>
      </c>
      <c r="V13" s="335">
        <f>'t3'!H11</f>
        <v>0</v>
      </c>
      <c r="W13" s="335">
        <f>'t3'!J11</f>
        <v>0</v>
      </c>
      <c r="X13" s="335">
        <f>'t3'!L11</f>
        <v>0</v>
      </c>
      <c r="Y13" s="335">
        <f t="shared" si="0"/>
        <v>0</v>
      </c>
      <c r="Z13" s="335">
        <f>'t10'!AV11</f>
        <v>0</v>
      </c>
      <c r="AA13" s="335" t="str">
        <f t="shared" si="4"/>
        <v>OK</v>
      </c>
      <c r="AB13" s="184" t="str">
        <f t="shared" si="5"/>
        <v>OK</v>
      </c>
    </row>
    <row r="14" spans="1:28" ht="12.75" customHeight="1">
      <c r="A14" s="131" t="str">
        <f>'t1'!A12</f>
        <v>II  CAPPELLANO  CAPO  +  18 (TEN.COL.)</v>
      </c>
      <c r="B14" s="179" t="str">
        <f>'t1'!B12</f>
        <v>0D0969</v>
      </c>
      <c r="C14" s="334">
        <f>'t1'!K12</f>
        <v>0</v>
      </c>
      <c r="D14" s="334">
        <f>'t3'!M12</f>
        <v>0</v>
      </c>
      <c r="E14" s="335">
        <f>'t3'!O12</f>
        <v>0</v>
      </c>
      <c r="F14" s="335">
        <f>'t3'!Q12</f>
        <v>0</v>
      </c>
      <c r="G14" s="335">
        <f>'t3'!C12</f>
        <v>0</v>
      </c>
      <c r="H14" s="335">
        <f>'t3'!E12</f>
        <v>0</v>
      </c>
      <c r="I14" s="335">
        <f>'t3'!G12</f>
        <v>0</v>
      </c>
      <c r="J14" s="335">
        <f>'t3'!I12</f>
        <v>0</v>
      </c>
      <c r="K14" s="335">
        <f>'t3'!K12</f>
        <v>0</v>
      </c>
      <c r="L14" s="335">
        <f t="shared" si="1"/>
        <v>0</v>
      </c>
      <c r="M14" s="335">
        <f>'t10'!AU12</f>
        <v>0</v>
      </c>
      <c r="N14" s="335" t="str">
        <f t="shared" si="2"/>
        <v>OK</v>
      </c>
      <c r="O14" s="99" t="str">
        <f t="shared" si="3"/>
        <v>OK</v>
      </c>
      <c r="P14" s="334">
        <f>'t1'!L12</f>
        <v>0</v>
      </c>
      <c r="Q14" s="334">
        <f>'t3'!N12</f>
        <v>0</v>
      </c>
      <c r="R14" s="335">
        <f>'t3'!P12</f>
        <v>0</v>
      </c>
      <c r="S14" s="335">
        <f>'t3'!R12</f>
        <v>0</v>
      </c>
      <c r="T14" s="335">
        <f>'t3'!D12</f>
        <v>0</v>
      </c>
      <c r="U14" s="335">
        <f>'t3'!F12</f>
        <v>0</v>
      </c>
      <c r="V14" s="335">
        <f>'t3'!H12</f>
        <v>0</v>
      </c>
      <c r="W14" s="335">
        <f>'t3'!J12</f>
        <v>0</v>
      </c>
      <c r="X14" s="335">
        <f>'t3'!L12</f>
        <v>0</v>
      </c>
      <c r="Y14" s="335">
        <f t="shared" si="0"/>
        <v>0</v>
      </c>
      <c r="Z14" s="335">
        <f>'t10'!AV12</f>
        <v>0</v>
      </c>
      <c r="AA14" s="335" t="str">
        <f t="shared" si="4"/>
        <v>OK</v>
      </c>
      <c r="AB14" s="184" t="str">
        <f t="shared" si="5"/>
        <v>OK</v>
      </c>
    </row>
    <row r="15" spans="1:28" ht="12.75" customHeight="1">
      <c r="A15" s="131" t="str">
        <f>'t1'!A13</f>
        <v>II CAPPELLANO CAPO +13 ANNI</v>
      </c>
      <c r="B15" s="179" t="str">
        <f>'t1'!B13</f>
        <v>0D0547</v>
      </c>
      <c r="C15" s="334">
        <f>'t1'!K13</f>
        <v>0</v>
      </c>
      <c r="D15" s="334">
        <f>'t3'!M13</f>
        <v>0</v>
      </c>
      <c r="E15" s="335">
        <f>'t3'!O13</f>
        <v>0</v>
      </c>
      <c r="F15" s="335">
        <f>'t3'!Q13</f>
        <v>0</v>
      </c>
      <c r="G15" s="335">
        <f>'t3'!C13</f>
        <v>0</v>
      </c>
      <c r="H15" s="335">
        <f>'t3'!E13</f>
        <v>0</v>
      </c>
      <c r="I15" s="335">
        <f>'t3'!G13</f>
        <v>0</v>
      </c>
      <c r="J15" s="335">
        <f>'t3'!I13</f>
        <v>0</v>
      </c>
      <c r="K15" s="335">
        <f>'t3'!K13</f>
        <v>0</v>
      </c>
      <c r="L15" s="335">
        <f t="shared" si="1"/>
        <v>0</v>
      </c>
      <c r="M15" s="335">
        <f>'t10'!AU13</f>
        <v>0</v>
      </c>
      <c r="N15" s="335" t="str">
        <f t="shared" si="2"/>
        <v>OK</v>
      </c>
      <c r="O15" s="99" t="str">
        <f t="shared" si="3"/>
        <v>OK</v>
      </c>
      <c r="P15" s="334">
        <f>'t1'!L13</f>
        <v>0</v>
      </c>
      <c r="Q15" s="334">
        <f>'t3'!N13</f>
        <v>0</v>
      </c>
      <c r="R15" s="335">
        <f>'t3'!P13</f>
        <v>0</v>
      </c>
      <c r="S15" s="335">
        <f>'t3'!R13</f>
        <v>0</v>
      </c>
      <c r="T15" s="335">
        <f>'t3'!D13</f>
        <v>0</v>
      </c>
      <c r="U15" s="335">
        <f>'t3'!F13</f>
        <v>0</v>
      </c>
      <c r="V15" s="335">
        <f>'t3'!H13</f>
        <v>0</v>
      </c>
      <c r="W15" s="335">
        <f>'t3'!J13</f>
        <v>0</v>
      </c>
      <c r="X15" s="335">
        <f>'t3'!L13</f>
        <v>0</v>
      </c>
      <c r="Y15" s="335">
        <f t="shared" si="0"/>
        <v>0</v>
      </c>
      <c r="Z15" s="335">
        <f>'t10'!AV13</f>
        <v>0</v>
      </c>
      <c r="AA15" s="335" t="str">
        <f t="shared" si="4"/>
        <v>OK</v>
      </c>
      <c r="AB15" s="184" t="str">
        <f t="shared" si="5"/>
        <v>OK</v>
      </c>
    </row>
    <row r="16" spans="1:28" ht="12.75" customHeight="1">
      <c r="A16" s="131" t="str">
        <f>'t1'!A14</f>
        <v>I CAPPELLANO CAPO + 23 ANNI</v>
      </c>
      <c r="B16" s="179" t="str">
        <f>'t1'!B14</f>
        <v>0D0548</v>
      </c>
      <c r="C16" s="334">
        <f>'t1'!K14</f>
        <v>0</v>
      </c>
      <c r="D16" s="334">
        <f>'t3'!M14</f>
        <v>0</v>
      </c>
      <c r="E16" s="335">
        <f>'t3'!O14</f>
        <v>0</v>
      </c>
      <c r="F16" s="335">
        <f>'t3'!Q14</f>
        <v>0</v>
      </c>
      <c r="G16" s="335">
        <f>'t3'!C14</f>
        <v>0</v>
      </c>
      <c r="H16" s="335">
        <f>'t3'!E14</f>
        <v>0</v>
      </c>
      <c r="I16" s="335">
        <f>'t3'!G14</f>
        <v>0</v>
      </c>
      <c r="J16" s="335">
        <f>'t3'!I14</f>
        <v>0</v>
      </c>
      <c r="K16" s="335">
        <f>'t3'!K14</f>
        <v>0</v>
      </c>
      <c r="L16" s="335">
        <f t="shared" si="1"/>
        <v>0</v>
      </c>
      <c r="M16" s="335">
        <f>'t10'!AU14</f>
        <v>0</v>
      </c>
      <c r="N16" s="335" t="str">
        <f t="shared" si="2"/>
        <v>OK</v>
      </c>
      <c r="O16" s="99" t="str">
        <f t="shared" si="3"/>
        <v>OK</v>
      </c>
      <c r="P16" s="334">
        <f>'t1'!L14</f>
        <v>0</v>
      </c>
      <c r="Q16" s="334">
        <f>'t3'!N14</f>
        <v>0</v>
      </c>
      <c r="R16" s="335">
        <f>'t3'!P14</f>
        <v>0</v>
      </c>
      <c r="S16" s="335">
        <f>'t3'!R14</f>
        <v>0</v>
      </c>
      <c r="T16" s="335">
        <f>'t3'!D14</f>
        <v>0</v>
      </c>
      <c r="U16" s="335">
        <f>'t3'!F14</f>
        <v>0</v>
      </c>
      <c r="V16" s="335">
        <f>'t3'!H14</f>
        <v>0</v>
      </c>
      <c r="W16" s="335">
        <f>'t3'!J14</f>
        <v>0</v>
      </c>
      <c r="X16" s="335">
        <f>'t3'!L14</f>
        <v>0</v>
      </c>
      <c r="Y16" s="335">
        <f t="shared" si="0"/>
        <v>0</v>
      </c>
      <c r="Z16" s="335">
        <f>'t10'!AV14</f>
        <v>0</v>
      </c>
      <c r="AA16" s="335" t="str">
        <f t="shared" si="4"/>
        <v>OK</v>
      </c>
      <c r="AB16" s="184" t="str">
        <f t="shared" si="5"/>
        <v>OK</v>
      </c>
    </row>
    <row r="17" spans="1:28" ht="12.75" customHeight="1">
      <c r="A17" s="131" t="str">
        <f>'t1'!A15</f>
        <v>I CAPPELLANO CAPO + 13 ANNI</v>
      </c>
      <c r="B17" s="179" t="str">
        <f>'t1'!B15</f>
        <v>0D0549</v>
      </c>
      <c r="C17" s="334">
        <f>'t1'!K15</f>
        <v>0</v>
      </c>
      <c r="D17" s="334">
        <f>'t3'!M15</f>
        <v>0</v>
      </c>
      <c r="E17" s="335">
        <f>'t3'!O15</f>
        <v>0</v>
      </c>
      <c r="F17" s="335">
        <f>'t3'!Q15</f>
        <v>0</v>
      </c>
      <c r="G17" s="335">
        <f>'t3'!C15</f>
        <v>0</v>
      </c>
      <c r="H17" s="335">
        <f>'t3'!E15</f>
        <v>0</v>
      </c>
      <c r="I17" s="335">
        <f>'t3'!G15</f>
        <v>0</v>
      </c>
      <c r="J17" s="335">
        <f>'t3'!I15</f>
        <v>0</v>
      </c>
      <c r="K17" s="335">
        <f>'t3'!K15</f>
        <v>0</v>
      </c>
      <c r="L17" s="335">
        <f t="shared" si="1"/>
        <v>0</v>
      </c>
      <c r="M17" s="335">
        <f>'t10'!AU15</f>
        <v>0</v>
      </c>
      <c r="N17" s="335" t="str">
        <f t="shared" si="2"/>
        <v>OK</v>
      </c>
      <c r="O17" s="99" t="str">
        <f t="shared" si="3"/>
        <v>OK</v>
      </c>
      <c r="P17" s="334">
        <f>'t1'!L15</f>
        <v>0</v>
      </c>
      <c r="Q17" s="334">
        <f>'t3'!N15</f>
        <v>0</v>
      </c>
      <c r="R17" s="335">
        <f>'t3'!P15</f>
        <v>0</v>
      </c>
      <c r="S17" s="335">
        <f>'t3'!R15</f>
        <v>0</v>
      </c>
      <c r="T17" s="335">
        <f>'t3'!D15</f>
        <v>0</v>
      </c>
      <c r="U17" s="335">
        <f>'t3'!F15</f>
        <v>0</v>
      </c>
      <c r="V17" s="335">
        <f>'t3'!H15</f>
        <v>0</v>
      </c>
      <c r="W17" s="335">
        <f>'t3'!J15</f>
        <v>0</v>
      </c>
      <c r="X17" s="335">
        <f>'t3'!L15</f>
        <v>0</v>
      </c>
      <c r="Y17" s="335">
        <f t="shared" si="0"/>
        <v>0</v>
      </c>
      <c r="Z17" s="335">
        <f>'t10'!AV15</f>
        <v>0</v>
      </c>
      <c r="AA17" s="335" t="str">
        <f t="shared" si="4"/>
        <v>OK</v>
      </c>
      <c r="AB17" s="184" t="str">
        <f t="shared" si="5"/>
        <v>OK</v>
      </c>
    </row>
    <row r="18" spans="1:28" ht="12.75" customHeight="1">
      <c r="A18" s="131" t="str">
        <f>'t1'!A16</f>
        <v>II CAPPELLANO CAPO</v>
      </c>
      <c r="B18" s="179" t="str">
        <f>'t1'!B16</f>
        <v>019355</v>
      </c>
      <c r="C18" s="334">
        <f>'t1'!K16</f>
        <v>0</v>
      </c>
      <c r="D18" s="334">
        <f>'t3'!M16</f>
        <v>0</v>
      </c>
      <c r="E18" s="335">
        <f>'t3'!O16</f>
        <v>0</v>
      </c>
      <c r="F18" s="335">
        <f>'t3'!Q16</f>
        <v>0</v>
      </c>
      <c r="G18" s="335">
        <f>'t3'!C16</f>
        <v>0</v>
      </c>
      <c r="H18" s="335">
        <f>'t3'!E16</f>
        <v>0</v>
      </c>
      <c r="I18" s="335">
        <f>'t3'!G16</f>
        <v>0</v>
      </c>
      <c r="J18" s="335">
        <f>'t3'!I16</f>
        <v>0</v>
      </c>
      <c r="K18" s="335">
        <f>'t3'!K16</f>
        <v>0</v>
      </c>
      <c r="L18" s="335">
        <f t="shared" si="1"/>
        <v>0</v>
      </c>
      <c r="M18" s="335">
        <f>'t10'!AU16</f>
        <v>0</v>
      </c>
      <c r="N18" s="335" t="str">
        <f t="shared" si="2"/>
        <v>OK</v>
      </c>
      <c r="O18" s="99" t="str">
        <f t="shared" si="3"/>
        <v>OK</v>
      </c>
      <c r="P18" s="334">
        <f>'t1'!L16</f>
        <v>0</v>
      </c>
      <c r="Q18" s="334">
        <f>'t3'!N16</f>
        <v>0</v>
      </c>
      <c r="R18" s="335">
        <f>'t3'!P16</f>
        <v>0</v>
      </c>
      <c r="S18" s="335">
        <f>'t3'!R16</f>
        <v>0</v>
      </c>
      <c r="T18" s="335">
        <f>'t3'!D16</f>
        <v>0</v>
      </c>
      <c r="U18" s="335">
        <f>'t3'!F16</f>
        <v>0</v>
      </c>
      <c r="V18" s="335">
        <f>'t3'!H16</f>
        <v>0</v>
      </c>
      <c r="W18" s="335">
        <f>'t3'!J16</f>
        <v>0</v>
      </c>
      <c r="X18" s="335">
        <f>'t3'!L16</f>
        <v>0</v>
      </c>
      <c r="Y18" s="335">
        <f t="shared" si="0"/>
        <v>0</v>
      </c>
      <c r="Z18" s="335">
        <f>'t10'!AV16</f>
        <v>0</v>
      </c>
      <c r="AA18" s="335" t="str">
        <f t="shared" si="4"/>
        <v>OK</v>
      </c>
      <c r="AB18" s="184" t="str">
        <f t="shared" si="5"/>
        <v>OK</v>
      </c>
    </row>
    <row r="19" spans="1:28" ht="12.75" customHeight="1">
      <c r="A19" s="131" t="str">
        <f>'t1'!A17</f>
        <v>I  CAPPELLANO  CAPO  CON 3 ANNI NEL GRADO (MAGG.)</v>
      </c>
      <c r="B19" s="179" t="str">
        <f>'t1'!B17</f>
        <v>019970</v>
      </c>
      <c r="C19" s="334">
        <f>'t1'!K17</f>
        <v>0</v>
      </c>
      <c r="D19" s="334">
        <f>'t3'!M17</f>
        <v>0</v>
      </c>
      <c r="E19" s="335">
        <f>'t3'!O17</f>
        <v>0</v>
      </c>
      <c r="F19" s="335">
        <f>'t3'!Q17</f>
        <v>0</v>
      </c>
      <c r="G19" s="335">
        <f>'t3'!C17</f>
        <v>0</v>
      </c>
      <c r="H19" s="335">
        <f>'t3'!E17</f>
        <v>0</v>
      </c>
      <c r="I19" s="335">
        <f>'t3'!G17</f>
        <v>0</v>
      </c>
      <c r="J19" s="335">
        <f>'t3'!I17</f>
        <v>0</v>
      </c>
      <c r="K19" s="335">
        <f>'t3'!K17</f>
        <v>0</v>
      </c>
      <c r="L19" s="335">
        <f t="shared" si="1"/>
        <v>0</v>
      </c>
      <c r="M19" s="335">
        <f>'t10'!AU17</f>
        <v>0</v>
      </c>
      <c r="N19" s="335" t="str">
        <f t="shared" si="2"/>
        <v>OK</v>
      </c>
      <c r="O19" s="99" t="str">
        <f t="shared" si="3"/>
        <v>OK</v>
      </c>
      <c r="P19" s="334">
        <f>'t1'!L17</f>
        <v>0</v>
      </c>
      <c r="Q19" s="334">
        <f>'t3'!N17</f>
        <v>0</v>
      </c>
      <c r="R19" s="335">
        <f>'t3'!P17</f>
        <v>0</v>
      </c>
      <c r="S19" s="335">
        <f>'t3'!R17</f>
        <v>0</v>
      </c>
      <c r="T19" s="335">
        <f>'t3'!D17</f>
        <v>0</v>
      </c>
      <c r="U19" s="335">
        <f>'t3'!F17</f>
        <v>0</v>
      </c>
      <c r="V19" s="335">
        <f>'t3'!H17</f>
        <v>0</v>
      </c>
      <c r="W19" s="335">
        <f>'t3'!J17</f>
        <v>0</v>
      </c>
      <c r="X19" s="335">
        <f>'t3'!L17</f>
        <v>0</v>
      </c>
      <c r="Y19" s="335">
        <f t="shared" si="0"/>
        <v>0</v>
      </c>
      <c r="Z19" s="335">
        <f>'t10'!AV17</f>
        <v>0</v>
      </c>
      <c r="AA19" s="335" t="str">
        <f t="shared" si="4"/>
        <v>OK</v>
      </c>
      <c r="AB19" s="184" t="str">
        <f t="shared" si="5"/>
        <v>OK</v>
      </c>
    </row>
    <row r="20" spans="1:28" ht="12.75" customHeight="1">
      <c r="A20" s="131" t="str">
        <f>'t1'!A18</f>
        <v>I CAPPELLANO CAPO</v>
      </c>
      <c r="B20" s="179" t="str">
        <f>'t1'!B18</f>
        <v>019287</v>
      </c>
      <c r="C20" s="334">
        <f>'t1'!K18</f>
        <v>0</v>
      </c>
      <c r="D20" s="334">
        <f>'t3'!M18</f>
        <v>0</v>
      </c>
      <c r="E20" s="335">
        <f>'t3'!O18</f>
        <v>0</v>
      </c>
      <c r="F20" s="335">
        <f>'t3'!Q18</f>
        <v>0</v>
      </c>
      <c r="G20" s="335">
        <f>'t3'!C18</f>
        <v>0</v>
      </c>
      <c r="H20" s="335">
        <f>'t3'!E18</f>
        <v>0</v>
      </c>
      <c r="I20" s="335">
        <f>'t3'!G18</f>
        <v>0</v>
      </c>
      <c r="J20" s="335">
        <f>'t3'!I18</f>
        <v>0</v>
      </c>
      <c r="K20" s="335">
        <f>'t3'!K18</f>
        <v>0</v>
      </c>
      <c r="L20" s="335">
        <f t="shared" si="1"/>
        <v>0</v>
      </c>
      <c r="M20" s="335">
        <f>'t10'!AU18</f>
        <v>0</v>
      </c>
      <c r="N20" s="335" t="str">
        <f t="shared" si="2"/>
        <v>OK</v>
      </c>
      <c r="O20" s="99" t="str">
        <f t="shared" si="3"/>
        <v>OK</v>
      </c>
      <c r="P20" s="334">
        <f>'t1'!L18</f>
        <v>0</v>
      </c>
      <c r="Q20" s="334">
        <f>'t3'!N18</f>
        <v>0</v>
      </c>
      <c r="R20" s="335">
        <f>'t3'!P18</f>
        <v>0</v>
      </c>
      <c r="S20" s="335">
        <f>'t3'!R18</f>
        <v>0</v>
      </c>
      <c r="T20" s="335">
        <f>'t3'!D18</f>
        <v>0</v>
      </c>
      <c r="U20" s="335">
        <f>'t3'!F18</f>
        <v>0</v>
      </c>
      <c r="V20" s="335">
        <f>'t3'!H18</f>
        <v>0</v>
      </c>
      <c r="W20" s="335">
        <f>'t3'!J18</f>
        <v>0</v>
      </c>
      <c r="X20" s="335">
        <f>'t3'!L18</f>
        <v>0</v>
      </c>
      <c r="Y20" s="335">
        <f t="shared" si="0"/>
        <v>0</v>
      </c>
      <c r="Z20" s="335">
        <f>'t10'!AV18</f>
        <v>0</v>
      </c>
      <c r="AA20" s="335" t="str">
        <f t="shared" si="4"/>
        <v>OK</v>
      </c>
      <c r="AB20" s="184" t="str">
        <f t="shared" si="5"/>
        <v>OK</v>
      </c>
    </row>
    <row r="21" spans="1:28" ht="12.75" customHeight="1">
      <c r="A21" s="131" t="str">
        <f>'t1'!A19</f>
        <v>CAPPELLANO  CAPO + 10  (CAP.)</v>
      </c>
      <c r="B21" s="179" t="str">
        <f>'t1'!B19</f>
        <v>018971</v>
      </c>
      <c r="C21" s="334">
        <f>'t1'!K19</f>
        <v>0</v>
      </c>
      <c r="D21" s="334">
        <f>'t3'!M19</f>
        <v>0</v>
      </c>
      <c r="E21" s="335">
        <f>'t3'!O19</f>
        <v>0</v>
      </c>
      <c r="F21" s="335">
        <f>'t3'!Q19</f>
        <v>0</v>
      </c>
      <c r="G21" s="335">
        <f>'t3'!C19</f>
        <v>0</v>
      </c>
      <c r="H21" s="335">
        <f>'t3'!E19</f>
        <v>0</v>
      </c>
      <c r="I21" s="335">
        <f>'t3'!G19</f>
        <v>0</v>
      </c>
      <c r="J21" s="335">
        <f>'t3'!I19</f>
        <v>0</v>
      </c>
      <c r="K21" s="335">
        <f>'t3'!K19</f>
        <v>0</v>
      </c>
      <c r="L21" s="335">
        <f t="shared" si="1"/>
        <v>0</v>
      </c>
      <c r="M21" s="335">
        <f>'t10'!AU19</f>
        <v>0</v>
      </c>
      <c r="N21" s="335" t="str">
        <f t="shared" si="2"/>
        <v>OK</v>
      </c>
      <c r="O21" s="99" t="str">
        <f t="shared" si="3"/>
        <v>OK</v>
      </c>
      <c r="P21" s="334">
        <f>'t1'!L19</f>
        <v>0</v>
      </c>
      <c r="Q21" s="334">
        <f>'t3'!N19</f>
        <v>0</v>
      </c>
      <c r="R21" s="335">
        <f>'t3'!P19</f>
        <v>0</v>
      </c>
      <c r="S21" s="335">
        <f>'t3'!R19</f>
        <v>0</v>
      </c>
      <c r="T21" s="335">
        <f>'t3'!D19</f>
        <v>0</v>
      </c>
      <c r="U21" s="335">
        <f>'t3'!F19</f>
        <v>0</v>
      </c>
      <c r="V21" s="335">
        <f>'t3'!H19</f>
        <v>0</v>
      </c>
      <c r="W21" s="335">
        <f>'t3'!J19</f>
        <v>0</v>
      </c>
      <c r="X21" s="335">
        <f>'t3'!L19</f>
        <v>0</v>
      </c>
      <c r="Y21" s="335">
        <f t="shared" si="0"/>
        <v>0</v>
      </c>
      <c r="Z21" s="335">
        <f>'t10'!AV19</f>
        <v>0</v>
      </c>
      <c r="AA21" s="335" t="str">
        <f t="shared" si="4"/>
        <v>OK</v>
      </c>
      <c r="AB21" s="184" t="str">
        <f t="shared" si="5"/>
        <v>OK</v>
      </c>
    </row>
    <row r="22" spans="1:28" ht="12.75" customHeight="1">
      <c r="A22" s="131" t="str">
        <f>'t1'!A20</f>
        <v>CAPPELLANO CAPO</v>
      </c>
      <c r="B22" s="179" t="str">
        <f>'t1'!B20</f>
        <v>018284</v>
      </c>
      <c r="C22" s="334">
        <f>'t1'!K20</f>
        <v>0</v>
      </c>
      <c r="D22" s="334">
        <f>'t3'!M20</f>
        <v>0</v>
      </c>
      <c r="E22" s="335">
        <f>'t3'!O20</f>
        <v>0</v>
      </c>
      <c r="F22" s="335">
        <f>'t3'!Q20</f>
        <v>0</v>
      </c>
      <c r="G22" s="335">
        <f>'t3'!C20</f>
        <v>0</v>
      </c>
      <c r="H22" s="335">
        <f>'t3'!E20</f>
        <v>0</v>
      </c>
      <c r="I22" s="335">
        <f>'t3'!G20</f>
        <v>0</v>
      </c>
      <c r="J22" s="335">
        <f>'t3'!I20</f>
        <v>0</v>
      </c>
      <c r="K22" s="335">
        <f>'t3'!K20</f>
        <v>0</v>
      </c>
      <c r="L22" s="335">
        <f t="shared" si="1"/>
        <v>0</v>
      </c>
      <c r="M22" s="335">
        <f>'t10'!AU20</f>
        <v>0</v>
      </c>
      <c r="N22" s="335" t="str">
        <f t="shared" si="2"/>
        <v>OK</v>
      </c>
      <c r="O22" s="99" t="str">
        <f t="shared" si="3"/>
        <v>OK</v>
      </c>
      <c r="P22" s="334">
        <f>'t1'!L20</f>
        <v>0</v>
      </c>
      <c r="Q22" s="334">
        <f>'t3'!N20</f>
        <v>0</v>
      </c>
      <c r="R22" s="335">
        <f>'t3'!P20</f>
        <v>0</v>
      </c>
      <c r="S22" s="335">
        <f>'t3'!R20</f>
        <v>0</v>
      </c>
      <c r="T22" s="335">
        <f>'t3'!D20</f>
        <v>0</v>
      </c>
      <c r="U22" s="335">
        <f>'t3'!F20</f>
        <v>0</v>
      </c>
      <c r="V22" s="335">
        <f>'t3'!H20</f>
        <v>0</v>
      </c>
      <c r="W22" s="335">
        <f>'t3'!J20</f>
        <v>0</v>
      </c>
      <c r="X22" s="335">
        <f>'t3'!L20</f>
        <v>0</v>
      </c>
      <c r="Y22" s="335">
        <f t="shared" si="0"/>
        <v>0</v>
      </c>
      <c r="Z22" s="335">
        <f>'t10'!AV20</f>
        <v>0</v>
      </c>
      <c r="AA22" s="335" t="str">
        <f t="shared" si="4"/>
        <v>OK</v>
      </c>
      <c r="AB22" s="184" t="str">
        <f t="shared" si="5"/>
        <v>OK</v>
      </c>
    </row>
    <row r="23" spans="1:28" ht="12.75" customHeight="1">
      <c r="A23" s="131" t="str">
        <f>'t1'!A21</f>
        <v>CAPPELLANO ADDETTO</v>
      </c>
      <c r="B23" s="179" t="str">
        <f>'t1'!B21</f>
        <v>018281</v>
      </c>
      <c r="C23" s="334">
        <f>'t1'!K21</f>
        <v>0</v>
      </c>
      <c r="D23" s="334">
        <f>'t3'!M21</f>
        <v>0</v>
      </c>
      <c r="E23" s="335">
        <f>'t3'!O21</f>
        <v>0</v>
      </c>
      <c r="F23" s="335">
        <f>'t3'!Q21</f>
        <v>0</v>
      </c>
      <c r="G23" s="335">
        <f>'t3'!C21</f>
        <v>0</v>
      </c>
      <c r="H23" s="335">
        <f>'t3'!E21</f>
        <v>0</v>
      </c>
      <c r="I23" s="335">
        <f>'t3'!G21</f>
        <v>0</v>
      </c>
      <c r="J23" s="335">
        <f>'t3'!I21</f>
        <v>0</v>
      </c>
      <c r="K23" s="335">
        <f>'t3'!K21</f>
        <v>0</v>
      </c>
      <c r="L23" s="335">
        <f t="shared" si="1"/>
        <v>0</v>
      </c>
      <c r="M23" s="335">
        <f>'t10'!AU21</f>
        <v>0</v>
      </c>
      <c r="N23" s="335" t="str">
        <f t="shared" si="2"/>
        <v>OK</v>
      </c>
      <c r="O23" s="99" t="str">
        <f t="shared" si="3"/>
        <v>OK</v>
      </c>
      <c r="P23" s="334">
        <f>'t1'!L21</f>
        <v>0</v>
      </c>
      <c r="Q23" s="334">
        <f>'t3'!N21</f>
        <v>0</v>
      </c>
      <c r="R23" s="335">
        <f>'t3'!P21</f>
        <v>0</v>
      </c>
      <c r="S23" s="335">
        <f>'t3'!R21</f>
        <v>0</v>
      </c>
      <c r="T23" s="335">
        <f>'t3'!D21</f>
        <v>0</v>
      </c>
      <c r="U23" s="335">
        <f>'t3'!F21</f>
        <v>0</v>
      </c>
      <c r="V23" s="335">
        <f>'t3'!H21</f>
        <v>0</v>
      </c>
      <c r="W23" s="335">
        <f>'t3'!J21</f>
        <v>0</v>
      </c>
      <c r="X23" s="335">
        <f>'t3'!L21</f>
        <v>0</v>
      </c>
      <c r="Y23" s="335">
        <f t="shared" si="0"/>
        <v>0</v>
      </c>
      <c r="Z23" s="335">
        <f>'t10'!AV21</f>
        <v>0</v>
      </c>
      <c r="AA23" s="335" t="str">
        <f>IF(P23&lt;(T23+U23+V23+W23+X23),"ERRORE","OK")</f>
        <v>OK</v>
      </c>
      <c r="AB23" s="184" t="str">
        <f t="shared" si="5"/>
        <v>OK</v>
      </c>
    </row>
    <row r="24" spans="1:28" ht="15.75" customHeight="1">
      <c r="A24" s="131" t="str">
        <f>'t1'!A22</f>
        <v>TOTALE</v>
      </c>
      <c r="B24" s="169"/>
      <c r="C24" s="334">
        <f aca="true" t="shared" si="6" ref="C24:M24">SUM(C8:C23)</f>
        <v>0</v>
      </c>
      <c r="D24" s="334">
        <f t="shared" si="6"/>
        <v>0</v>
      </c>
      <c r="E24" s="334">
        <f t="shared" si="6"/>
        <v>0</v>
      </c>
      <c r="F24" s="334">
        <f t="shared" si="6"/>
        <v>0</v>
      </c>
      <c r="G24" s="334">
        <f t="shared" si="6"/>
        <v>0</v>
      </c>
      <c r="H24" s="334">
        <f t="shared" si="6"/>
        <v>0</v>
      </c>
      <c r="I24" s="334">
        <f t="shared" si="6"/>
        <v>0</v>
      </c>
      <c r="J24" s="334">
        <f t="shared" si="6"/>
        <v>0</v>
      </c>
      <c r="K24" s="334">
        <f t="shared" si="6"/>
        <v>0</v>
      </c>
      <c r="L24" s="334">
        <f t="shared" si="6"/>
        <v>0</v>
      </c>
      <c r="M24" s="334">
        <f t="shared" si="6"/>
        <v>0</v>
      </c>
      <c r="N24" s="335" t="str">
        <f t="shared" si="2"/>
        <v>OK</v>
      </c>
      <c r="O24" s="99" t="str">
        <f t="shared" si="3"/>
        <v>OK</v>
      </c>
      <c r="P24" s="334">
        <f aca="true" t="shared" si="7" ref="P24:Z24">SUM(P8:P23)</f>
        <v>0</v>
      </c>
      <c r="Q24" s="334">
        <f t="shared" si="7"/>
        <v>0</v>
      </c>
      <c r="R24" s="334">
        <f t="shared" si="7"/>
        <v>0</v>
      </c>
      <c r="S24" s="334">
        <f t="shared" si="7"/>
        <v>0</v>
      </c>
      <c r="T24" s="334">
        <f t="shared" si="7"/>
        <v>0</v>
      </c>
      <c r="U24" s="334">
        <f t="shared" si="7"/>
        <v>0</v>
      </c>
      <c r="V24" s="334">
        <f t="shared" si="7"/>
        <v>0</v>
      </c>
      <c r="W24" s="334">
        <f t="shared" si="7"/>
        <v>0</v>
      </c>
      <c r="X24" s="334">
        <f t="shared" si="7"/>
        <v>0</v>
      </c>
      <c r="Y24" s="334">
        <f t="shared" si="7"/>
        <v>0</v>
      </c>
      <c r="Z24" s="334">
        <f t="shared" si="7"/>
        <v>0</v>
      </c>
      <c r="AA24" s="335" t="str">
        <f t="shared" si="4"/>
        <v>OK</v>
      </c>
      <c r="AB24" s="184"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2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54" t="str">
        <f>'t1'!A1</f>
        <v>CAPPELLANI MILITARI (CM09) - anno 2018</v>
      </c>
      <c r="B1" s="954"/>
      <c r="C1" s="954"/>
      <c r="D1" s="954"/>
      <c r="E1" s="954"/>
      <c r="F1" s="954"/>
      <c r="G1" s="954"/>
      <c r="H1" s="309"/>
      <c r="I1" s="306"/>
      <c r="K1" s="3"/>
      <c r="M1"/>
    </row>
    <row r="2" spans="2:13" ht="12.75" customHeight="1">
      <c r="B2" s="5"/>
      <c r="C2" s="5"/>
      <c r="D2" s="1032"/>
      <c r="E2" s="1032"/>
      <c r="F2" s="1032"/>
      <c r="G2" s="1032"/>
      <c r="H2" s="1032"/>
      <c r="I2" s="1032"/>
      <c r="J2" s="310"/>
      <c r="K2" s="3"/>
      <c r="M2"/>
    </row>
    <row r="3" spans="1:9" ht="21" customHeight="1">
      <c r="A3" s="189" t="s">
        <v>234</v>
      </c>
      <c r="C3" s="5"/>
      <c r="D3" s="5"/>
      <c r="E3" s="5"/>
      <c r="F3" s="5"/>
      <c r="G3" s="5"/>
      <c r="H3" s="5"/>
      <c r="I3" s="5"/>
    </row>
    <row r="4" spans="1:9" ht="49.5" customHeight="1">
      <c r="A4" s="177" t="s">
        <v>173</v>
      </c>
      <c r="B4" s="177" t="s">
        <v>172</v>
      </c>
      <c r="C4" s="177" t="str">
        <f>"Presenti 31.12 anno precedente (Tab 1)"</f>
        <v>Presenti 31.12 anno precedente (Tab 1)</v>
      </c>
      <c r="D4" s="177" t="s">
        <v>194</v>
      </c>
      <c r="E4" s="177" t="s">
        <v>195</v>
      </c>
      <c r="F4" s="177" t="s">
        <v>196</v>
      </c>
      <c r="G4" s="177" t="s">
        <v>207</v>
      </c>
      <c r="H4" s="177" t="s">
        <v>197</v>
      </c>
      <c r="I4" s="177" t="s">
        <v>167</v>
      </c>
    </row>
    <row r="5" spans="1:9" ht="9.75">
      <c r="A5" s="177"/>
      <c r="B5" s="177"/>
      <c r="C5" s="187" t="s">
        <v>174</v>
      </c>
      <c r="D5" s="187" t="s">
        <v>175</v>
      </c>
      <c r="E5" s="187" t="s">
        <v>176</v>
      </c>
      <c r="F5" s="187" t="s">
        <v>177</v>
      </c>
      <c r="G5" s="187" t="s">
        <v>206</v>
      </c>
      <c r="H5" s="187" t="s">
        <v>198</v>
      </c>
      <c r="I5" s="187" t="s">
        <v>199</v>
      </c>
    </row>
    <row r="6" spans="1:9" ht="12.75" customHeight="1">
      <c r="A6" s="131" t="str">
        <f>'t1'!A6</f>
        <v>ORDINARIO MILITARE</v>
      </c>
      <c r="B6" s="179" t="str">
        <f>'t1'!B6</f>
        <v>0D0359</v>
      </c>
      <c r="C6" s="334">
        <f>'t1'!C6+'t1'!D6</f>
        <v>0</v>
      </c>
      <c r="D6" s="334">
        <f>'t5'!S7+'t5'!T7</f>
        <v>0</v>
      </c>
      <c r="E6" s="335">
        <f>'t6'!W7+'t6'!X7</f>
        <v>0</v>
      </c>
      <c r="F6" s="335">
        <f>'t4'!C22</f>
        <v>0</v>
      </c>
      <c r="G6" s="335">
        <f>C6-D6+E6+F6</f>
        <v>0</v>
      </c>
      <c r="H6" s="335">
        <f>'t4'!S6</f>
        <v>0</v>
      </c>
      <c r="I6" s="170" t="str">
        <f>IF(H6&lt;=G6,"OK","ERRORE")</f>
        <v>OK</v>
      </c>
    </row>
    <row r="7" spans="1:9" ht="12.75" customHeight="1">
      <c r="A7" s="131" t="str">
        <f>'t1'!A7</f>
        <v>VICARIO GENERALE</v>
      </c>
      <c r="B7" s="179" t="str">
        <f>'t1'!B7</f>
        <v>0D0292</v>
      </c>
      <c r="C7" s="334">
        <f>'t1'!C7+'t1'!D7</f>
        <v>0</v>
      </c>
      <c r="D7" s="334">
        <f>'t5'!S8+'t5'!T8</f>
        <v>0</v>
      </c>
      <c r="E7" s="335">
        <f>'t6'!W8+'t6'!X8</f>
        <v>0</v>
      </c>
      <c r="F7" s="335">
        <f>'t4'!D22</f>
        <v>0</v>
      </c>
      <c r="G7" s="335">
        <f>C7-D7+E7+F7</f>
        <v>0</v>
      </c>
      <c r="H7" s="335">
        <f>'t4'!S7</f>
        <v>0</v>
      </c>
      <c r="I7" s="170" t="str">
        <f aca="true" t="shared" si="0" ref="I7:I21">IF(H7&lt;=G7,"OK","ERRORE")</f>
        <v>OK</v>
      </c>
    </row>
    <row r="8" spans="1:9" ht="12.75" customHeight="1">
      <c r="A8" s="131" t="str">
        <f>'t1'!A8</f>
        <v>ISPETTORE</v>
      </c>
      <c r="B8" s="179" t="str">
        <f>'t1'!B8</f>
        <v>0D0191</v>
      </c>
      <c r="C8" s="334">
        <f>'t1'!C8+'t1'!D8</f>
        <v>0</v>
      </c>
      <c r="D8" s="334">
        <f>'t5'!S9+'t5'!T9</f>
        <v>0</v>
      </c>
      <c r="E8" s="335">
        <f>'t6'!W9+'t6'!X9</f>
        <v>0</v>
      </c>
      <c r="F8" s="335">
        <f>'t4'!E22</f>
        <v>0</v>
      </c>
      <c r="G8" s="335">
        <f aca="true" t="shared" si="1" ref="G8:G21">C8-D8+E8+F8</f>
        <v>0</v>
      </c>
      <c r="H8" s="335">
        <f>'t4'!S8</f>
        <v>0</v>
      </c>
      <c r="I8" s="170" t="str">
        <f t="shared" si="0"/>
        <v>OK</v>
      </c>
    </row>
    <row r="9" spans="1:9" ht="12.75" customHeight="1">
      <c r="A9" s="131" t="str">
        <f>'t1'!A9</f>
        <v>III CAPPELLANO CAPO + 23 ANNI</v>
      </c>
      <c r="B9" s="179" t="str">
        <f>'t1'!B9</f>
        <v>0D0545</v>
      </c>
      <c r="C9" s="334">
        <f>'t1'!C9+'t1'!D9</f>
        <v>0</v>
      </c>
      <c r="D9" s="334">
        <f>'t5'!S10+'t5'!T10</f>
        <v>0</v>
      </c>
      <c r="E9" s="335">
        <f>'t6'!W10+'t6'!X10</f>
        <v>0</v>
      </c>
      <c r="F9" s="335">
        <f>'t4'!F22</f>
        <v>0</v>
      </c>
      <c r="G9" s="335">
        <f t="shared" si="1"/>
        <v>0</v>
      </c>
      <c r="H9" s="335">
        <f>'t4'!S9</f>
        <v>0</v>
      </c>
      <c r="I9" s="170" t="str">
        <f t="shared" si="0"/>
        <v>OK</v>
      </c>
    </row>
    <row r="10" spans="1:9" ht="12.75" customHeight="1">
      <c r="A10" s="131" t="str">
        <f>'t1'!A10</f>
        <v>III CAPPELLANO CAPO</v>
      </c>
      <c r="B10" s="179" t="str">
        <f>'t1'!B10</f>
        <v>0D0357</v>
      </c>
      <c r="C10" s="334">
        <f>'t1'!C10+'t1'!D10</f>
        <v>0</v>
      </c>
      <c r="D10" s="334">
        <f>'t5'!S11+'t5'!T11</f>
        <v>0</v>
      </c>
      <c r="E10" s="335">
        <f>'t6'!W11+'t6'!X11</f>
        <v>0</v>
      </c>
      <c r="F10" s="335">
        <f>'t4'!G22</f>
        <v>0</v>
      </c>
      <c r="G10" s="335">
        <f t="shared" si="1"/>
        <v>0</v>
      </c>
      <c r="H10" s="335">
        <f>'t4'!S10</f>
        <v>0</v>
      </c>
      <c r="I10" s="170" t="str">
        <f t="shared" si="0"/>
        <v>OK</v>
      </c>
    </row>
    <row r="11" spans="1:9" ht="12.75" customHeight="1">
      <c r="A11" s="131" t="str">
        <f>'t1'!A11</f>
        <v>II CAPPELLANO CAPO + 23 ANNI</v>
      </c>
      <c r="B11" s="179" t="str">
        <f>'t1'!B11</f>
        <v>0D0546</v>
      </c>
      <c r="C11" s="334">
        <f>'t1'!C11+'t1'!D11</f>
        <v>0</v>
      </c>
      <c r="D11" s="334">
        <f>'t5'!S12+'t5'!T12</f>
        <v>0</v>
      </c>
      <c r="E11" s="335">
        <f>'t6'!W12+'t6'!X12</f>
        <v>0</v>
      </c>
      <c r="F11" s="335">
        <f>'t4'!H22</f>
        <v>0</v>
      </c>
      <c r="G11" s="335">
        <f t="shared" si="1"/>
        <v>0</v>
      </c>
      <c r="H11" s="335">
        <f>'t4'!S11</f>
        <v>0</v>
      </c>
      <c r="I11" s="170" t="str">
        <f t="shared" si="0"/>
        <v>OK</v>
      </c>
    </row>
    <row r="12" spans="1:9" ht="12.75" customHeight="1">
      <c r="A12" s="131" t="str">
        <f>'t1'!A12</f>
        <v>II  CAPPELLANO  CAPO  +  18 (TEN.COL.)</v>
      </c>
      <c r="B12" s="179" t="str">
        <f>'t1'!B12</f>
        <v>0D0969</v>
      </c>
      <c r="C12" s="334">
        <f>'t1'!C12+'t1'!D12</f>
        <v>0</v>
      </c>
      <c r="D12" s="334">
        <f>'t5'!S13+'t5'!T13</f>
        <v>0</v>
      </c>
      <c r="E12" s="335">
        <f>'t6'!W13+'t6'!X13</f>
        <v>0</v>
      </c>
      <c r="F12" s="335">
        <f>'t4'!I22</f>
        <v>0</v>
      </c>
      <c r="G12" s="335">
        <f t="shared" si="1"/>
        <v>0</v>
      </c>
      <c r="H12" s="335">
        <f>'t4'!S12</f>
        <v>0</v>
      </c>
      <c r="I12" s="170" t="str">
        <f t="shared" si="0"/>
        <v>OK</v>
      </c>
    </row>
    <row r="13" spans="1:9" ht="12.75" customHeight="1">
      <c r="A13" s="131" t="str">
        <f>'t1'!A13</f>
        <v>II CAPPELLANO CAPO +13 ANNI</v>
      </c>
      <c r="B13" s="179" t="str">
        <f>'t1'!B13</f>
        <v>0D0547</v>
      </c>
      <c r="C13" s="334">
        <f>'t1'!C13+'t1'!D13</f>
        <v>0</v>
      </c>
      <c r="D13" s="334">
        <f>'t5'!S14+'t5'!T14</f>
        <v>0</v>
      </c>
      <c r="E13" s="335">
        <f>'t6'!W14+'t6'!X14</f>
        <v>0</v>
      </c>
      <c r="F13" s="335">
        <f>'t4'!J22</f>
        <v>0</v>
      </c>
      <c r="G13" s="335">
        <f t="shared" si="1"/>
        <v>0</v>
      </c>
      <c r="H13" s="335">
        <f>'t4'!S13</f>
        <v>0</v>
      </c>
      <c r="I13" s="170" t="str">
        <f t="shared" si="0"/>
        <v>OK</v>
      </c>
    </row>
    <row r="14" spans="1:9" ht="12.75" customHeight="1">
      <c r="A14" s="131" t="str">
        <f>'t1'!A14</f>
        <v>I CAPPELLANO CAPO + 23 ANNI</v>
      </c>
      <c r="B14" s="179" t="str">
        <f>'t1'!B14</f>
        <v>0D0548</v>
      </c>
      <c r="C14" s="334">
        <f>'t1'!C14+'t1'!D14</f>
        <v>0</v>
      </c>
      <c r="D14" s="334">
        <f>'t5'!S15+'t5'!T15</f>
        <v>0</v>
      </c>
      <c r="E14" s="335">
        <f>'t6'!W15+'t6'!X15</f>
        <v>0</v>
      </c>
      <c r="F14" s="335">
        <f>'t4'!K22</f>
        <v>0</v>
      </c>
      <c r="G14" s="335">
        <f t="shared" si="1"/>
        <v>0</v>
      </c>
      <c r="H14" s="335">
        <f>'t4'!S14</f>
        <v>0</v>
      </c>
      <c r="I14" s="170" t="str">
        <f t="shared" si="0"/>
        <v>OK</v>
      </c>
    </row>
    <row r="15" spans="1:9" ht="12.75" customHeight="1">
      <c r="A15" s="131" t="str">
        <f>'t1'!A15</f>
        <v>I CAPPELLANO CAPO + 13 ANNI</v>
      </c>
      <c r="B15" s="179" t="str">
        <f>'t1'!B15</f>
        <v>0D0549</v>
      </c>
      <c r="C15" s="334">
        <f>'t1'!C15+'t1'!D15</f>
        <v>0</v>
      </c>
      <c r="D15" s="334">
        <f>'t5'!S16+'t5'!T16</f>
        <v>0</v>
      </c>
      <c r="E15" s="335">
        <f>'t6'!W16+'t6'!X16</f>
        <v>0</v>
      </c>
      <c r="F15" s="335">
        <f>'t4'!L22</f>
        <v>0</v>
      </c>
      <c r="G15" s="335">
        <f t="shared" si="1"/>
        <v>0</v>
      </c>
      <c r="H15" s="335">
        <f>'t4'!S15</f>
        <v>0</v>
      </c>
      <c r="I15" s="170" t="str">
        <f t="shared" si="0"/>
        <v>OK</v>
      </c>
    </row>
    <row r="16" spans="1:9" ht="12.75" customHeight="1">
      <c r="A16" s="131" t="str">
        <f>'t1'!A16</f>
        <v>II CAPPELLANO CAPO</v>
      </c>
      <c r="B16" s="179" t="str">
        <f>'t1'!B16</f>
        <v>019355</v>
      </c>
      <c r="C16" s="334">
        <f>'t1'!C16+'t1'!D16</f>
        <v>0</v>
      </c>
      <c r="D16" s="334">
        <f>'t5'!S17+'t5'!T17</f>
        <v>0</v>
      </c>
      <c r="E16" s="335">
        <f>'t6'!W17+'t6'!X17</f>
        <v>0</v>
      </c>
      <c r="F16" s="335">
        <f>'t4'!M22</f>
        <v>0</v>
      </c>
      <c r="G16" s="335">
        <f t="shared" si="1"/>
        <v>0</v>
      </c>
      <c r="H16" s="335">
        <f>'t4'!S16</f>
        <v>0</v>
      </c>
      <c r="I16" s="170" t="str">
        <f t="shared" si="0"/>
        <v>OK</v>
      </c>
    </row>
    <row r="17" spans="1:9" ht="12.75" customHeight="1">
      <c r="A17" s="131" t="str">
        <f>'t1'!A17</f>
        <v>I  CAPPELLANO  CAPO  CON 3 ANNI NEL GRADO (MAGG.)</v>
      </c>
      <c r="B17" s="179" t="str">
        <f>'t1'!B17</f>
        <v>019970</v>
      </c>
      <c r="C17" s="334">
        <f>'t1'!C17+'t1'!D17</f>
        <v>0</v>
      </c>
      <c r="D17" s="334">
        <f>'t5'!S18+'t5'!T18</f>
        <v>0</v>
      </c>
      <c r="E17" s="335">
        <f>'t6'!W18+'t6'!X18</f>
        <v>0</v>
      </c>
      <c r="F17" s="335">
        <f>'t4'!N22</f>
        <v>0</v>
      </c>
      <c r="G17" s="335">
        <f t="shared" si="1"/>
        <v>0</v>
      </c>
      <c r="H17" s="335">
        <f>'t4'!S17</f>
        <v>0</v>
      </c>
      <c r="I17" s="170" t="str">
        <f t="shared" si="0"/>
        <v>OK</v>
      </c>
    </row>
    <row r="18" spans="1:9" ht="12.75" customHeight="1">
      <c r="A18" s="131" t="str">
        <f>'t1'!A18</f>
        <v>I CAPPELLANO CAPO</v>
      </c>
      <c r="B18" s="179" t="str">
        <f>'t1'!B18</f>
        <v>019287</v>
      </c>
      <c r="C18" s="334">
        <f>'t1'!C18+'t1'!D18</f>
        <v>0</v>
      </c>
      <c r="D18" s="334">
        <f>'t5'!S19+'t5'!T19</f>
        <v>0</v>
      </c>
      <c r="E18" s="335">
        <f>'t6'!W19+'t6'!X19</f>
        <v>0</v>
      </c>
      <c r="F18" s="335">
        <f>'t4'!O22</f>
        <v>0</v>
      </c>
      <c r="G18" s="335">
        <f t="shared" si="1"/>
        <v>0</v>
      </c>
      <c r="H18" s="335">
        <f>'t4'!S18</f>
        <v>0</v>
      </c>
      <c r="I18" s="170" t="str">
        <f t="shared" si="0"/>
        <v>OK</v>
      </c>
    </row>
    <row r="19" spans="1:9" ht="12.75" customHeight="1">
      <c r="A19" s="131" t="str">
        <f>'t1'!A19</f>
        <v>CAPPELLANO  CAPO + 10  (CAP.)</v>
      </c>
      <c r="B19" s="179" t="str">
        <f>'t1'!B19</f>
        <v>018971</v>
      </c>
      <c r="C19" s="334">
        <f>'t1'!C19+'t1'!D19</f>
        <v>0</v>
      </c>
      <c r="D19" s="334">
        <f>'t5'!S20+'t5'!T20</f>
        <v>0</v>
      </c>
      <c r="E19" s="335">
        <f>'t6'!W20+'t6'!X20</f>
        <v>0</v>
      </c>
      <c r="F19" s="335">
        <f>'t4'!P22</f>
        <v>0</v>
      </c>
      <c r="G19" s="335">
        <f t="shared" si="1"/>
        <v>0</v>
      </c>
      <c r="H19" s="335">
        <f>'t4'!S19</f>
        <v>0</v>
      </c>
      <c r="I19" s="170" t="str">
        <f t="shared" si="0"/>
        <v>OK</v>
      </c>
    </row>
    <row r="20" spans="1:9" ht="12.75" customHeight="1">
      <c r="A20" s="131" t="str">
        <f>'t1'!A20</f>
        <v>CAPPELLANO CAPO</v>
      </c>
      <c r="B20" s="179" t="str">
        <f>'t1'!B20</f>
        <v>018284</v>
      </c>
      <c r="C20" s="334">
        <f>'t1'!C20+'t1'!D20</f>
        <v>0</v>
      </c>
      <c r="D20" s="334">
        <f>'t5'!S21+'t5'!T21</f>
        <v>0</v>
      </c>
      <c r="E20" s="335">
        <f>'t6'!W21+'t6'!X21</f>
        <v>0</v>
      </c>
      <c r="F20" s="335">
        <f>'t4'!Q22</f>
        <v>0</v>
      </c>
      <c r="G20" s="335">
        <f t="shared" si="1"/>
        <v>0</v>
      </c>
      <c r="H20" s="335">
        <f>'t4'!S20</f>
        <v>0</v>
      </c>
      <c r="I20" s="170" t="str">
        <f t="shared" si="0"/>
        <v>OK</v>
      </c>
    </row>
    <row r="21" spans="1:9" ht="12.75" customHeight="1">
      <c r="A21" s="131" t="str">
        <f>'t1'!A21</f>
        <v>CAPPELLANO ADDETTO</v>
      </c>
      <c r="B21" s="179" t="str">
        <f>'t1'!B21</f>
        <v>018281</v>
      </c>
      <c r="C21" s="334">
        <f>'t1'!C21+'t1'!D21</f>
        <v>0</v>
      </c>
      <c r="D21" s="334">
        <f>'t5'!S22+'t5'!T22</f>
        <v>0</v>
      </c>
      <c r="E21" s="335">
        <f>'t6'!W22+'t6'!X22</f>
        <v>0</v>
      </c>
      <c r="F21" s="335">
        <f>'t4'!R22</f>
        <v>0</v>
      </c>
      <c r="G21" s="335">
        <f t="shared" si="1"/>
        <v>0</v>
      </c>
      <c r="H21" s="335">
        <f>'t4'!S21</f>
        <v>0</v>
      </c>
      <c r="I21" s="170" t="str">
        <f t="shared" si="0"/>
        <v>OK</v>
      </c>
    </row>
    <row r="22" spans="1:9" s="341" customFormat="1" ht="15.75" customHeight="1">
      <c r="A22" s="655" t="str">
        <f>'t1'!A22</f>
        <v>TOTALE</v>
      </c>
      <c r="B22" s="199"/>
      <c r="C22" s="359">
        <f aca="true" t="shared" si="2" ref="C22:H22">SUM(C6:C21)</f>
        <v>0</v>
      </c>
      <c r="D22" s="359">
        <f t="shared" si="2"/>
        <v>0</v>
      </c>
      <c r="E22" s="359">
        <f t="shared" si="2"/>
        <v>0</v>
      </c>
      <c r="F22" s="359">
        <f t="shared" si="2"/>
        <v>0</v>
      </c>
      <c r="G22" s="359">
        <f t="shared" si="2"/>
        <v>0</v>
      </c>
      <c r="H22" s="359">
        <f t="shared" si="2"/>
        <v>0</v>
      </c>
      <c r="I22" s="171" t="str">
        <f>IF(H22&lt;=G22,"OK","ERRORE")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54" t="str">
        <f>'t1'!A1</f>
        <v>CAPPELLANI MILITARI (CM09) - anno 2018</v>
      </c>
      <c r="B1" s="954"/>
      <c r="C1" s="954"/>
      <c r="D1" s="954"/>
      <c r="E1" s="306"/>
      <c r="F1" s="309"/>
      <c r="G1" s="309"/>
      <c r="H1" s="309"/>
      <c r="I1" s="309"/>
      <c r="K1" s="3"/>
      <c r="M1"/>
    </row>
    <row r="2" spans="1:13" ht="15.75" thickBot="1">
      <c r="A2" s="846" t="s">
        <v>535</v>
      </c>
      <c r="C2" s="1032"/>
      <c r="D2" s="1032"/>
      <c r="E2" s="1032"/>
      <c r="F2" s="310"/>
      <c r="G2" s="310"/>
      <c r="H2" s="310"/>
      <c r="I2" s="310"/>
      <c r="K2" s="3"/>
      <c r="M2"/>
    </row>
    <row r="3" spans="1:5" ht="30" customHeight="1" thickBot="1">
      <c r="A3" s="1040" t="s">
        <v>536</v>
      </c>
      <c r="B3" s="1041"/>
      <c r="C3" s="1041"/>
      <c r="D3" s="1041"/>
      <c r="E3" s="1042"/>
    </row>
    <row r="4" spans="1:5" s="190" customFormat="1" ht="30">
      <c r="A4" s="599" t="s">
        <v>537</v>
      </c>
      <c r="B4" s="600" t="s">
        <v>392</v>
      </c>
      <c r="C4" s="600" t="s">
        <v>208</v>
      </c>
      <c r="D4" s="601" t="s">
        <v>209</v>
      </c>
      <c r="E4" s="602" t="s">
        <v>376</v>
      </c>
    </row>
    <row r="5" spans="1:5" ht="20.25" customHeight="1">
      <c r="A5" s="194" t="s">
        <v>36</v>
      </c>
      <c r="B5" s="749">
        <f>SI_1!G56</f>
        <v>0</v>
      </c>
      <c r="C5" s="197">
        <f>'t14'!D12</f>
        <v>0</v>
      </c>
      <c r="D5" s="200" t="str">
        <f>IF(B5=0,IF(C5=0,"OK","MANCANO LE UNITA'"),IF(C5=0,"MANCANO LE SPESE","OK"))</f>
        <v>OK</v>
      </c>
      <c r="E5" s="196" t="str">
        <f>IF(AND(B5&gt;0,C5&gt;0),C5/B5," ")</f>
        <v> </v>
      </c>
    </row>
    <row r="6" spans="1:5" ht="20.25" customHeight="1">
      <c r="A6" s="194" t="s">
        <v>11</v>
      </c>
      <c r="B6" s="749">
        <f>SI_1!G59</f>
        <v>0</v>
      </c>
      <c r="C6" s="197">
        <f>'t14'!D13</f>
        <v>0</v>
      </c>
      <c r="D6" s="200" t="str">
        <f>IF(B6=0,IF(C6=0,"OK","MANCANO LE UNITA'"),IF(C6=0,"MANCANO LE SPESE","OK"))</f>
        <v>OK</v>
      </c>
      <c r="E6" s="196" t="str">
        <f>IF(AND(B6&gt;0,C6&gt;0),C6/B6," ")</f>
        <v> </v>
      </c>
    </row>
    <row r="7" spans="1:5" ht="20.25" customHeight="1" thickBot="1">
      <c r="A7" s="195" t="s">
        <v>12</v>
      </c>
      <c r="B7" s="750">
        <f>SI_1!G62</f>
        <v>0</v>
      </c>
      <c r="C7" s="198">
        <f>'t14'!D14</f>
        <v>0</v>
      </c>
      <c r="D7" s="201" t="str">
        <f>IF(B7=0,IF(C7=0,"OK","MANCANO LE UNITA'"),IF(C7=0,"MANCANO LE SPESE","OK"))</f>
        <v>OK</v>
      </c>
      <c r="E7" s="498" t="str">
        <f>IF(AND(B7&gt;0,C7&gt;0),C7/B7," ")</f>
        <v> </v>
      </c>
    </row>
    <row r="10" ht="18" thickBot="1">
      <c r="A10" s="847" t="s">
        <v>538</v>
      </c>
    </row>
    <row r="11" spans="1:5" ht="30" customHeight="1" thickBot="1">
      <c r="A11" s="1040" t="s">
        <v>539</v>
      </c>
      <c r="B11" s="1041"/>
      <c r="C11" s="1041"/>
      <c r="D11" s="1041"/>
      <c r="E11" s="1042"/>
    </row>
    <row r="12" spans="1:5" s="190" customFormat="1" ht="30.75" hidden="1" thickBot="1">
      <c r="A12" s="599" t="s">
        <v>540</v>
      </c>
      <c r="B12" s="600" t="s">
        <v>541</v>
      </c>
      <c r="C12" s="600" t="s">
        <v>208</v>
      </c>
      <c r="D12" s="601" t="s">
        <v>209</v>
      </c>
      <c r="E12" s="602" t="s">
        <v>376</v>
      </c>
    </row>
    <row r="13" spans="1:5" ht="20.25" customHeight="1" hidden="1">
      <c r="A13" s="848"/>
      <c r="B13" s="849"/>
      <c r="C13" s="850"/>
      <c r="D13" s="851" t="s">
        <v>542</v>
      </c>
      <c r="E13" s="852"/>
    </row>
    <row r="14" spans="1:5" ht="20.25" customHeight="1" hidden="1">
      <c r="A14" s="848"/>
      <c r="B14" s="749"/>
      <c r="C14" s="197"/>
      <c r="D14" s="853" t="s">
        <v>542</v>
      </c>
      <c r="E14" s="854"/>
    </row>
    <row r="15" spans="1:5" ht="20.25" customHeight="1" hidden="1">
      <c r="A15" s="848"/>
      <c r="B15" s="749"/>
      <c r="C15" s="197"/>
      <c r="D15" s="853" t="s">
        <v>542</v>
      </c>
      <c r="E15" s="854"/>
    </row>
    <row r="16" spans="1:5" ht="20.25" customHeight="1" hidden="1">
      <c r="A16" s="848"/>
      <c r="B16" s="749"/>
      <c r="C16" s="197"/>
      <c r="D16" s="853" t="s">
        <v>542</v>
      </c>
      <c r="E16" s="854"/>
    </row>
    <row r="17" spans="1:5" ht="13.5" customHeight="1" hidden="1" thickBot="1">
      <c r="A17" s="855"/>
      <c r="B17" s="856"/>
      <c r="C17" s="856"/>
      <c r="D17" s="856"/>
      <c r="E17" s="857"/>
    </row>
    <row r="18" spans="1:5" s="190" customFormat="1" ht="30">
      <c r="A18" s="500" t="s">
        <v>374</v>
      </c>
      <c r="B18" s="501" t="s">
        <v>375</v>
      </c>
      <c r="C18" s="501" t="s">
        <v>208</v>
      </c>
      <c r="D18" s="502" t="s">
        <v>378</v>
      </c>
      <c r="E18" s="622" t="s">
        <v>377</v>
      </c>
    </row>
    <row r="19" spans="1:5" ht="21" customHeight="1">
      <c r="A19" s="858" t="str">
        <f>'t14'!A10</f>
        <v>SOMME CORRISPOSTE AD AGENZIA DI SOMMINISTRAZIONE(INTERINALI)</v>
      </c>
      <c r="B19" s="170" t="str">
        <f>'t14'!B10</f>
        <v>L105</v>
      </c>
      <c r="C19" s="648">
        <f>'t14'!D10</f>
        <v>0</v>
      </c>
      <c r="D19" s="623" t="str">
        <f>(IF(AND(C19=0,C20&gt;0),"INSERIRE SOMME SPETTANTI ALL'AGENZIA (L105)","OK"))</f>
        <v>OK</v>
      </c>
      <c r="E19" s="1043" t="str">
        <f>(IF(AND(C19&gt;0,C20&gt;0),C19/C20," "))</f>
        <v> </v>
      </c>
    </row>
    <row r="20" spans="1:5" ht="21" customHeight="1">
      <c r="A20" s="859" t="str">
        <f>'t14'!A23</f>
        <v>ONERI PER I CONTRATTI DI SOMMINISTRAZIONE(INTERINALI)</v>
      </c>
      <c r="B20" s="603" t="str">
        <f>'t14'!B23</f>
        <v>P062</v>
      </c>
      <c r="C20" s="649">
        <f>'t14'!D23</f>
        <v>0</v>
      </c>
      <c r="D20" s="624" t="str">
        <f>(IF(AND(C20=0,C19&gt;0),"INSERIRE RETRIBUZIONI PER INTERINALI (P062)","OK"))</f>
        <v>OK</v>
      </c>
      <c r="E20" s="1044"/>
    </row>
    <row r="21" spans="1:5" ht="20.25" customHeight="1" thickBot="1">
      <c r="A21" s="1046" t="s">
        <v>387</v>
      </c>
      <c r="B21" s="1047"/>
      <c r="C21" s="1048"/>
      <c r="D21" s="625" t="str">
        <f>(IF(AND(C19&gt;0,C20&gt;0),IF(C19&gt;(C20/100*30),"ATTENZIONE: la voce L105 supera il 30% della voce P062. L'IN1 andrà giustificata","OK"),"OK"))</f>
        <v>OK</v>
      </c>
      <c r="E21" s="1045"/>
    </row>
    <row r="22" spans="1:5" s="190" customFormat="1" ht="20.25" customHeight="1">
      <c r="A22" s="5"/>
      <c r="B22" s="5"/>
      <c r="C22" s="5"/>
      <c r="D22" s="5"/>
      <c r="E22" s="5"/>
    </row>
    <row r="23" ht="20.25" customHeight="1"/>
    <row r="24" ht="20.25" customHeight="1"/>
    <row r="25" ht="20.25" customHeight="1"/>
    <row r="26" ht="13.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3.16015625" style="7" customWidth="1"/>
    <col min="4" max="4" width="17.83203125" style="7" customWidth="1"/>
    <col min="5" max="6" width="15.83203125" style="7" customWidth="1"/>
    <col min="7" max="8" width="15.83203125" style="102" customWidth="1"/>
    <col min="9" max="9" width="18.33203125" style="102" customWidth="1"/>
    <col min="10" max="10" width="9.33203125" style="102" customWidth="1"/>
  </cols>
  <sheetData>
    <row r="1" spans="1:13" s="5" customFormat="1" ht="43.5" customHeight="1">
      <c r="A1" s="954" t="str">
        <f>'t1'!A1</f>
        <v>CAPPELLANI MILITARI (CM09) - anno 2018</v>
      </c>
      <c r="B1" s="954"/>
      <c r="C1" s="954"/>
      <c r="D1" s="954"/>
      <c r="E1" s="954"/>
      <c r="F1" s="954"/>
      <c r="G1" s="954"/>
      <c r="H1" s="954"/>
      <c r="I1" s="306"/>
      <c r="K1" s="3"/>
      <c r="M1"/>
    </row>
    <row r="2" spans="4:13" s="5" customFormat="1" ht="12.75" customHeight="1">
      <c r="D2" s="1032"/>
      <c r="E2" s="1032"/>
      <c r="F2" s="1032"/>
      <c r="G2" s="1032"/>
      <c r="H2" s="1032"/>
      <c r="I2" s="1032"/>
      <c r="J2" s="310"/>
      <c r="K2" s="3"/>
      <c r="M2"/>
    </row>
    <row r="3" spans="1:6" s="5" customFormat="1" ht="21" customHeight="1">
      <c r="A3" s="189" t="s">
        <v>235</v>
      </c>
      <c r="B3" s="7"/>
      <c r="F3" s="7"/>
    </row>
    <row r="4" spans="1:9" ht="51">
      <c r="A4" s="175" t="s">
        <v>210</v>
      </c>
      <c r="B4" s="177" t="s">
        <v>172</v>
      </c>
      <c r="C4" s="176" t="s">
        <v>211</v>
      </c>
      <c r="D4" s="176" t="s">
        <v>215</v>
      </c>
      <c r="E4" s="176" t="s">
        <v>216</v>
      </c>
      <c r="F4" s="176" t="s">
        <v>217</v>
      </c>
      <c r="G4" s="176" t="s">
        <v>171</v>
      </c>
      <c r="H4" s="176" t="s">
        <v>218</v>
      </c>
      <c r="I4" s="176" t="s">
        <v>344</v>
      </c>
    </row>
    <row r="5" spans="1:10" s="193" customFormat="1" ht="9.75">
      <c r="A5" s="174"/>
      <c r="B5" s="187"/>
      <c r="C5" s="191" t="s">
        <v>174</v>
      </c>
      <c r="D5" s="191" t="s">
        <v>175</v>
      </c>
      <c r="E5" s="191" t="s">
        <v>212</v>
      </c>
      <c r="F5" s="191" t="s">
        <v>177</v>
      </c>
      <c r="G5" s="191" t="s">
        <v>213</v>
      </c>
      <c r="H5" s="191" t="s">
        <v>214</v>
      </c>
      <c r="I5" s="191" t="s">
        <v>345</v>
      </c>
      <c r="J5" s="192"/>
    </row>
    <row r="6" spans="1:9" ht="12.75">
      <c r="A6" s="131" t="str">
        <f>'t1'!A6</f>
        <v>ORDINARIO MILITARE</v>
      </c>
      <c r="B6" s="312" t="str">
        <f>'t1'!B6</f>
        <v>0D0359</v>
      </c>
      <c r="C6" s="336">
        <f>'t12'!C6</f>
        <v>0</v>
      </c>
      <c r="D6" s="337">
        <f>'t12'!D6</f>
        <v>0</v>
      </c>
      <c r="E6" s="338" t="str">
        <f>IF(C6=0," ",D6/C6*12)</f>
        <v> </v>
      </c>
      <c r="F6" s="358">
        <v>48382</v>
      </c>
      <c r="G6" s="338" t="str">
        <f aca="true" t="shared" si="0" ref="G6:G21">IF(E6=" "," ",E6-F6)</f>
        <v> </v>
      </c>
      <c r="H6" s="339" t="str">
        <f aca="true" t="shared" si="1" ref="H6:H21">IF(E6=" "," ",IF(F6=0," ",G6/F6))</f>
        <v> </v>
      </c>
      <c r="I6" s="317" t="str">
        <f>IF(E6=" "," ",IF(F6=0," ",IF(ABS(H6)&gt;0.02,"ERRORE","OK")))</f>
        <v> </v>
      </c>
    </row>
    <row r="7" spans="1:9" ht="12.75">
      <c r="A7" s="131" t="str">
        <f>'t1'!A7</f>
        <v>VICARIO GENERALE</v>
      </c>
      <c r="B7" s="312" t="str">
        <f>'t1'!B7</f>
        <v>0D0292</v>
      </c>
      <c r="C7" s="336">
        <f>'t12'!C7</f>
        <v>0</v>
      </c>
      <c r="D7" s="337">
        <f>'t12'!D7</f>
        <v>0</v>
      </c>
      <c r="E7" s="338" t="str">
        <f aca="true" t="shared" si="2" ref="E7:E21">IF(C7=0," ",D7/C7*12)</f>
        <v> </v>
      </c>
      <c r="F7" s="358">
        <v>39587</v>
      </c>
      <c r="G7" s="338" t="str">
        <f t="shared" si="0"/>
        <v> </v>
      </c>
      <c r="H7" s="339" t="str">
        <f t="shared" si="1"/>
        <v> </v>
      </c>
      <c r="I7" s="317" t="str">
        <f aca="true" t="shared" si="3" ref="I7:I21">IF(E7=" "," ",IF(F7=0," ",IF(ABS(H7)&gt;0.02,"ERRORE","OK")))</f>
        <v> </v>
      </c>
    </row>
    <row r="8" spans="1:9" ht="12.75">
      <c r="A8" s="131" t="str">
        <f>'t1'!A8</f>
        <v>ISPETTORE</v>
      </c>
      <c r="B8" s="312" t="str">
        <f>'t1'!B8</f>
        <v>0D0191</v>
      </c>
      <c r="C8" s="336">
        <f>'t12'!C8</f>
        <v>0</v>
      </c>
      <c r="D8" s="337">
        <f>'t12'!D8</f>
        <v>0</v>
      </c>
      <c r="E8" s="338" t="str">
        <f t="shared" si="2"/>
        <v> </v>
      </c>
      <c r="F8" s="358">
        <v>33837</v>
      </c>
      <c r="G8" s="338" t="str">
        <f t="shared" si="0"/>
        <v> </v>
      </c>
      <c r="H8" s="339" t="str">
        <f t="shared" si="1"/>
        <v> </v>
      </c>
      <c r="I8" s="317" t="str">
        <f t="shared" si="3"/>
        <v> </v>
      </c>
    </row>
    <row r="9" spans="1:9" ht="12.75">
      <c r="A9" s="131" t="str">
        <f>'t1'!A9</f>
        <v>III CAPPELLANO CAPO + 23 ANNI</v>
      </c>
      <c r="B9" s="312" t="str">
        <f>'t1'!B9</f>
        <v>0D0545</v>
      </c>
      <c r="C9" s="336">
        <f>'t12'!C9</f>
        <v>0</v>
      </c>
      <c r="D9" s="337">
        <f>'t12'!D9</f>
        <v>0</v>
      </c>
      <c r="E9" s="338" t="str">
        <f t="shared" si="2"/>
        <v> </v>
      </c>
      <c r="F9" s="358">
        <v>33837</v>
      </c>
      <c r="G9" s="338" t="str">
        <f t="shared" si="0"/>
        <v> </v>
      </c>
      <c r="H9" s="339" t="str">
        <f t="shared" si="1"/>
        <v> </v>
      </c>
      <c r="I9" s="317" t="str">
        <f t="shared" si="3"/>
        <v> </v>
      </c>
    </row>
    <row r="10" spans="1:9" ht="12.75">
      <c r="A10" s="131" t="str">
        <f>'t1'!A10</f>
        <v>III CAPPELLANO CAPO</v>
      </c>
      <c r="B10" s="312" t="str">
        <f>'t1'!B10</f>
        <v>0D0357</v>
      </c>
      <c r="C10" s="336">
        <f>'t12'!C10</f>
        <v>0</v>
      </c>
      <c r="D10" s="337">
        <f>'t12'!D10</f>
        <v>0</v>
      </c>
      <c r="E10" s="338" t="str">
        <f t="shared" si="2"/>
        <v> </v>
      </c>
      <c r="F10" s="358">
        <v>26100</v>
      </c>
      <c r="G10" s="338" t="str">
        <f t="shared" si="0"/>
        <v> </v>
      </c>
      <c r="H10" s="339" t="str">
        <f t="shared" si="1"/>
        <v> </v>
      </c>
      <c r="I10" s="317" t="str">
        <f t="shared" si="3"/>
        <v> </v>
      </c>
    </row>
    <row r="11" spans="1:9" ht="12.75">
      <c r="A11" s="131" t="str">
        <f>'t1'!A11</f>
        <v>II CAPPELLANO CAPO + 23 ANNI</v>
      </c>
      <c r="B11" s="312" t="str">
        <f>'t1'!B11</f>
        <v>0D0546</v>
      </c>
      <c r="C11" s="336">
        <f>'t12'!C11</f>
        <v>0</v>
      </c>
      <c r="D11" s="337">
        <f>'t12'!D11</f>
        <v>0</v>
      </c>
      <c r="E11" s="338" t="str">
        <f t="shared" si="2"/>
        <v> </v>
      </c>
      <c r="F11" s="358">
        <v>33837</v>
      </c>
      <c r="G11" s="338" t="str">
        <f t="shared" si="0"/>
        <v> </v>
      </c>
      <c r="H11" s="339" t="str">
        <f t="shared" si="1"/>
        <v> </v>
      </c>
      <c r="I11" s="317" t="str">
        <f t="shared" si="3"/>
        <v> </v>
      </c>
    </row>
    <row r="12" spans="1:9" ht="12.75">
      <c r="A12" s="131" t="str">
        <f>'t1'!A12</f>
        <v>II  CAPPELLANO  CAPO  +  18 (TEN.COL.)</v>
      </c>
      <c r="B12" s="312" t="str">
        <f>'t1'!B12</f>
        <v>0D0969</v>
      </c>
      <c r="C12" s="336">
        <f>'t12'!C12</f>
        <v>0</v>
      </c>
      <c r="D12" s="337">
        <f>'t12'!D12</f>
        <v>0</v>
      </c>
      <c r="E12" s="338" t="str">
        <f t="shared" si="2"/>
        <v> </v>
      </c>
      <c r="F12" s="358">
        <v>26100</v>
      </c>
      <c r="G12" s="338" t="str">
        <f t="shared" si="0"/>
        <v> </v>
      </c>
      <c r="H12" s="339" t="str">
        <f t="shared" si="1"/>
        <v> </v>
      </c>
      <c r="I12" s="317" t="str">
        <f t="shared" si="3"/>
        <v> </v>
      </c>
    </row>
    <row r="13" spans="1:9" ht="12.75">
      <c r="A13" s="131" t="str">
        <f>'t1'!A13</f>
        <v>II CAPPELLANO CAPO +13 ANNI</v>
      </c>
      <c r="B13" s="312" t="str">
        <f>'t1'!B13</f>
        <v>0D0547</v>
      </c>
      <c r="C13" s="336">
        <f>'t12'!C13</f>
        <v>0</v>
      </c>
      <c r="D13" s="337">
        <f>'t12'!D13</f>
        <v>0</v>
      </c>
      <c r="E13" s="338" t="str">
        <f t="shared" si="2"/>
        <v> </v>
      </c>
      <c r="F13" s="358">
        <v>23290</v>
      </c>
      <c r="G13" s="338" t="str">
        <f t="shared" si="0"/>
        <v> </v>
      </c>
      <c r="H13" s="339" t="str">
        <f t="shared" si="1"/>
        <v> </v>
      </c>
      <c r="I13" s="317" t="str">
        <f t="shared" si="3"/>
        <v> </v>
      </c>
    </row>
    <row r="14" spans="1:9" ht="12.75">
      <c r="A14" s="131" t="str">
        <f>'t1'!A14</f>
        <v>I CAPPELLANO CAPO + 23 ANNI</v>
      </c>
      <c r="B14" s="312" t="str">
        <f>'t1'!B14</f>
        <v>0D0548</v>
      </c>
      <c r="C14" s="336">
        <f>'t12'!C14</f>
        <v>0</v>
      </c>
      <c r="D14" s="337">
        <f>'t12'!D14</f>
        <v>0</v>
      </c>
      <c r="E14" s="338" t="str">
        <f t="shared" si="2"/>
        <v> </v>
      </c>
      <c r="F14" s="358">
        <v>33827</v>
      </c>
      <c r="G14" s="338" t="str">
        <f t="shared" si="0"/>
        <v> </v>
      </c>
      <c r="H14" s="339" t="str">
        <f t="shared" si="1"/>
        <v> </v>
      </c>
      <c r="I14" s="317" t="str">
        <f t="shared" si="3"/>
        <v> </v>
      </c>
    </row>
    <row r="15" spans="1:9" ht="12.75">
      <c r="A15" s="131" t="str">
        <f>'t1'!A15</f>
        <v>I CAPPELLANO CAPO + 13 ANNI</v>
      </c>
      <c r="B15" s="312" t="str">
        <f>'t1'!B15</f>
        <v>0D0549</v>
      </c>
      <c r="C15" s="336">
        <f>'t12'!C15</f>
        <v>0</v>
      </c>
      <c r="D15" s="337">
        <f>'t12'!D15</f>
        <v>0</v>
      </c>
      <c r="E15" s="338" t="str">
        <f t="shared" si="2"/>
        <v> </v>
      </c>
      <c r="F15" s="358">
        <v>23290</v>
      </c>
      <c r="G15" s="338" t="str">
        <f t="shared" si="0"/>
        <v> </v>
      </c>
      <c r="H15" s="339" t="str">
        <f t="shared" si="1"/>
        <v> </v>
      </c>
      <c r="I15" s="317" t="str">
        <f t="shared" si="3"/>
        <v> </v>
      </c>
    </row>
    <row r="16" spans="1:9" ht="12.75">
      <c r="A16" s="131" t="str">
        <f>'t1'!A16</f>
        <v>II CAPPELLANO CAPO</v>
      </c>
      <c r="B16" s="312" t="str">
        <f>'t1'!B16</f>
        <v>019355</v>
      </c>
      <c r="C16" s="336">
        <f>'t12'!C16</f>
        <v>0</v>
      </c>
      <c r="D16" s="337">
        <f>'t12'!D16</f>
        <v>0</v>
      </c>
      <c r="E16" s="338" t="str">
        <f t="shared" si="2"/>
        <v> </v>
      </c>
      <c r="F16" s="358">
        <v>19040</v>
      </c>
      <c r="G16" s="338" t="str">
        <f t="shared" si="0"/>
        <v> </v>
      </c>
      <c r="H16" s="339" t="str">
        <f t="shared" si="1"/>
        <v> </v>
      </c>
      <c r="I16" s="317" t="str">
        <f t="shared" si="3"/>
        <v> </v>
      </c>
    </row>
    <row r="17" spans="1:9" ht="12.75">
      <c r="A17" s="131" t="str">
        <f>'t1'!A17</f>
        <v>I  CAPPELLANO  CAPO  CON 3 ANNI NEL GRADO (MAGG.)</v>
      </c>
      <c r="B17" s="312" t="str">
        <f>'t1'!B17</f>
        <v>019970</v>
      </c>
      <c r="C17" s="336">
        <f>'t12'!C17</f>
        <v>0</v>
      </c>
      <c r="D17" s="337">
        <f>'t12'!D17</f>
        <v>0</v>
      </c>
      <c r="E17" s="338" t="str">
        <f t="shared" si="2"/>
        <v> </v>
      </c>
      <c r="F17" s="358">
        <v>17562</v>
      </c>
      <c r="G17" s="338" t="str">
        <f t="shared" si="0"/>
        <v> </v>
      </c>
      <c r="H17" s="339" t="str">
        <f t="shared" si="1"/>
        <v> </v>
      </c>
      <c r="I17" s="317" t="str">
        <f t="shared" si="3"/>
        <v> </v>
      </c>
    </row>
    <row r="18" spans="1:9" ht="12.75">
      <c r="A18" s="131" t="str">
        <f>'t1'!A18</f>
        <v>I CAPPELLANO CAPO</v>
      </c>
      <c r="B18" s="312" t="str">
        <f>'t1'!B18</f>
        <v>019287</v>
      </c>
      <c r="C18" s="336">
        <f>'t12'!C18</f>
        <v>0</v>
      </c>
      <c r="D18" s="337">
        <f>'t12'!D18</f>
        <v>0</v>
      </c>
      <c r="E18" s="338" t="str">
        <f t="shared" si="2"/>
        <v> </v>
      </c>
      <c r="F18" s="358">
        <v>17050</v>
      </c>
      <c r="G18" s="338" t="str">
        <f t="shared" si="0"/>
        <v> </v>
      </c>
      <c r="H18" s="339" t="str">
        <f t="shared" si="1"/>
        <v> </v>
      </c>
      <c r="I18" s="317" t="str">
        <f t="shared" si="3"/>
        <v> </v>
      </c>
    </row>
    <row r="19" spans="1:9" ht="12.75">
      <c r="A19" s="131" t="str">
        <f>'t1'!A19</f>
        <v>CAPPELLANO  CAPO + 10  (CAP.)</v>
      </c>
      <c r="B19" s="312" t="str">
        <f>'t1'!B19</f>
        <v>018971</v>
      </c>
      <c r="C19" s="336">
        <f>'t12'!C19</f>
        <v>0</v>
      </c>
      <c r="D19" s="337">
        <f>'t12'!D19</f>
        <v>0</v>
      </c>
      <c r="E19" s="338" t="str">
        <f t="shared" si="2"/>
        <v> </v>
      </c>
      <c r="F19" s="358">
        <v>26797</v>
      </c>
      <c r="G19" s="338" t="str">
        <f t="shared" si="0"/>
        <v> </v>
      </c>
      <c r="H19" s="339" t="str">
        <f t="shared" si="1"/>
        <v> </v>
      </c>
      <c r="I19" s="317" t="str">
        <f t="shared" si="3"/>
        <v> </v>
      </c>
    </row>
    <row r="20" spans="1:9" ht="12.75">
      <c r="A20" s="131" t="str">
        <f>'t1'!A20</f>
        <v>CAPPELLANO CAPO</v>
      </c>
      <c r="B20" s="312" t="str">
        <f>'t1'!B20</f>
        <v>018284</v>
      </c>
      <c r="C20" s="336">
        <f>'t12'!C20</f>
        <v>0</v>
      </c>
      <c r="D20" s="337">
        <f>'t12'!D20</f>
        <v>0</v>
      </c>
      <c r="E20" s="338" t="str">
        <f t="shared" si="2"/>
        <v> </v>
      </c>
      <c r="F20" s="358">
        <v>26797</v>
      </c>
      <c r="G20" s="338" t="str">
        <f t="shared" si="0"/>
        <v> </v>
      </c>
      <c r="H20" s="339" t="str">
        <f t="shared" si="1"/>
        <v> </v>
      </c>
      <c r="I20" s="317" t="str">
        <f t="shared" si="3"/>
        <v> </v>
      </c>
    </row>
    <row r="21" spans="1:9" ht="12.75">
      <c r="A21" s="131" t="str">
        <f>'t1'!A21</f>
        <v>CAPPELLANO ADDETTO</v>
      </c>
      <c r="B21" s="312" t="str">
        <f>'t1'!B21</f>
        <v>018281</v>
      </c>
      <c r="C21" s="336">
        <f>'t12'!C21</f>
        <v>0</v>
      </c>
      <c r="D21" s="337">
        <f>'t12'!D21</f>
        <v>0</v>
      </c>
      <c r="E21" s="338" t="str">
        <f t="shared" si="2"/>
        <v> </v>
      </c>
      <c r="F21" s="358">
        <v>26351</v>
      </c>
      <c r="G21" s="338" t="str">
        <f t="shared" si="0"/>
        <v> </v>
      </c>
      <c r="H21" s="339" t="str">
        <f t="shared" si="1"/>
        <v> </v>
      </c>
      <c r="I21" s="317"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54" t="str">
        <f>'t1'!A1</f>
        <v>CAPPELLANI MILITARI (CM09) - anno 2018</v>
      </c>
      <c r="B1" s="954"/>
      <c r="C1" s="954"/>
      <c r="D1" s="954"/>
      <c r="E1" s="658"/>
      <c r="F1" s="309"/>
      <c r="G1" s="309"/>
      <c r="H1" s="309"/>
      <c r="I1" s="309"/>
      <c r="K1" s="3"/>
      <c r="M1"/>
    </row>
    <row r="2" spans="1:13" ht="15.75" thickBot="1">
      <c r="A2" s="865" t="s">
        <v>543</v>
      </c>
      <c r="B2" s="866"/>
      <c r="C2" s="866"/>
      <c r="D2" s="866"/>
      <c r="E2" s="310"/>
      <c r="F2" s="310"/>
      <c r="G2" s="310"/>
      <c r="H2" s="310"/>
      <c r="I2" s="310"/>
      <c r="K2" s="3"/>
      <c r="M2"/>
    </row>
    <row r="3" spans="1:5" ht="33" customHeight="1" thickBot="1">
      <c r="A3" s="1049" t="s">
        <v>544</v>
      </c>
      <c r="B3" s="1050"/>
      <c r="C3" s="1050"/>
      <c r="D3" s="1051"/>
      <c r="E3" s="687"/>
    </row>
    <row r="4" spans="1:4" s="190" customFormat="1" ht="30.75" thickBot="1">
      <c r="A4" s="599" t="s">
        <v>457</v>
      </c>
      <c r="B4" s="600" t="s">
        <v>456</v>
      </c>
      <c r="C4" s="600" t="s">
        <v>459</v>
      </c>
      <c r="D4" s="601" t="s">
        <v>458</v>
      </c>
    </row>
    <row r="5" spans="1:4" ht="39" customHeight="1">
      <c r="A5" s="686" t="str">
        <f>SI_1!B85</f>
        <v>Non compilare</v>
      </c>
      <c r="B5" s="685">
        <f>SI_1!G85</f>
        <v>0</v>
      </c>
      <c r="C5" s="685">
        <f>'t1'!K22+'t1'!L22</f>
        <v>0</v>
      </c>
      <c r="D5" s="860" t="str">
        <f>IF(B5&lt;=C5,"OK","Dati incoerenti: controllare i valori")</f>
        <v>OK</v>
      </c>
    </row>
    <row r="6" spans="1:4" ht="39" customHeight="1">
      <c r="A6" s="684" t="str">
        <f>SI_1!B106</f>
        <v>Indicare il numero delle unita rilevate in tabella 1 tra i "presenti al 31.12" che risultavano titolari di permessi per legge n. 104/92.</v>
      </c>
      <c r="B6" s="683">
        <f>SI_1!G106</f>
        <v>0</v>
      </c>
      <c r="C6" s="683">
        <f>'t1'!K22+'t1'!L22</f>
        <v>0</v>
      </c>
      <c r="D6" s="861" t="str">
        <f>IF(B6&lt;=C6,"OK","Dati incoerenti: controllare i valori")</f>
        <v>OK</v>
      </c>
    </row>
    <row r="7" spans="1:4" ht="39" customHeight="1" thickBot="1">
      <c r="A7" s="682" t="str">
        <f>SI_1!B109</f>
        <v>Indicare il numero delle unita rilevate in tabella 1 tra i "presenti al 31.12" che risultavano titolari di permessi ai sensi dell'art. 42, c.5 D.lgs.151/2001.</v>
      </c>
      <c r="B7" s="674">
        <f>SI_1!G109</f>
        <v>0</v>
      </c>
      <c r="C7" s="674">
        <f>'t1'!K22+'t1'!L22</f>
        <v>0</v>
      </c>
      <c r="D7" s="862" t="str">
        <f>IF(B7&lt;=C7,"OK","Dati incoerenti: controllare i valori")</f>
        <v>OK</v>
      </c>
    </row>
    <row r="10" spans="1:13" ht="15.75" thickBot="1">
      <c r="A10" s="867" t="s">
        <v>545</v>
      </c>
      <c r="B10" s="866"/>
      <c r="C10" s="866"/>
      <c r="D10" s="866"/>
      <c r="E10" s="310"/>
      <c r="F10" s="310"/>
      <c r="G10" s="310"/>
      <c r="H10" s="310"/>
      <c r="I10" s="310"/>
      <c r="K10" s="3"/>
      <c r="M10"/>
    </row>
    <row r="11" spans="1:5" ht="32.25" customHeight="1" thickBot="1">
      <c r="A11" s="1049" t="s">
        <v>546</v>
      </c>
      <c r="B11" s="1050"/>
      <c r="C11" s="1050"/>
      <c r="D11" s="1051"/>
      <c r="E11" s="687"/>
    </row>
    <row r="12" spans="1:4" s="190" customFormat="1" ht="21" thickBot="1">
      <c r="A12" s="681" t="s">
        <v>457</v>
      </c>
      <c r="B12" s="680" t="s">
        <v>456</v>
      </c>
      <c r="C12" s="680" t="s">
        <v>455</v>
      </c>
      <c r="D12" s="679" t="s">
        <v>454</v>
      </c>
    </row>
    <row r="13" spans="1:4" ht="39" customHeight="1">
      <c r="A13" s="678" t="str">
        <f>SI_1!B106</f>
        <v>Indicare il numero delle unita rilevate in tabella 1 tra i "presenti al 31.12" che risultavano titolari di permessi per legge n. 104/92.</v>
      </c>
      <c r="B13" s="677">
        <f>SI_1!G106</f>
        <v>0</v>
      </c>
      <c r="C13" s="676">
        <f>'t11'!I24+'t11'!J24</f>
        <v>0</v>
      </c>
      <c r="D13" s="863" t="str">
        <f>(IF(AND(C13=0,B13&gt;0),"Mancano le assenze per questa causale",IF(AND(C13&gt;0,B13=0),"Dichiarare Unita nella domanda della Scheda Informativa 1","OK")))</f>
        <v>OK</v>
      </c>
    </row>
    <row r="14" spans="1:4" ht="39" customHeight="1" thickBot="1">
      <c r="A14" s="675" t="str">
        <f>SI_1!B109</f>
        <v>Indicare il numero delle unita rilevate in tabella 1 tra i "presenti al 31.12" che risultavano titolari di permessi ai sensi dell'art. 42, c.5 D.lgs.151/2001.</v>
      </c>
      <c r="B14" s="674">
        <f>SI_1!G109</f>
        <v>0</v>
      </c>
      <c r="C14" s="673">
        <f>'t11'!G24+'t11'!H24</f>
        <v>0</v>
      </c>
      <c r="D14" s="864" t="str">
        <f>(IF(AND(C14=0,B14&gt;0),"Mancano le assenze per questa causale",IF(AND(C14&gt;0,B14=0),"Dichiarare Unita nella domanda della Scheda Informativa 1","OK")))</f>
        <v>OK</v>
      </c>
    </row>
    <row r="17" spans="1:13" ht="12.75" customHeight="1" thickBot="1">
      <c r="A17" s="868" t="s">
        <v>547</v>
      </c>
      <c r="B17" s="866"/>
      <c r="C17" s="866"/>
      <c r="D17" s="866"/>
      <c r="E17" s="310"/>
      <c r="F17" s="310"/>
      <c r="G17" s="310"/>
      <c r="H17" s="310"/>
      <c r="I17" s="310"/>
      <c r="K17" s="3"/>
      <c r="M17"/>
    </row>
    <row r="18" spans="1:5" ht="30.75" customHeight="1" thickBot="1">
      <c r="A18" s="1049" t="s">
        <v>548</v>
      </c>
      <c r="B18" s="1050"/>
      <c r="C18" s="1050"/>
      <c r="D18" s="1051"/>
      <c r="E18" s="687"/>
    </row>
    <row r="19" spans="1:4" ht="21" thickBot="1">
      <c r="A19" s="681" t="s">
        <v>457</v>
      </c>
      <c r="B19" s="680" t="s">
        <v>531</v>
      </c>
      <c r="C19" s="680" t="s">
        <v>455</v>
      </c>
      <c r="D19" s="679" t="s">
        <v>454</v>
      </c>
    </row>
    <row r="20" spans="1:4" ht="37.5" customHeight="1" thickBot="1">
      <c r="A20" s="675" t="s">
        <v>532</v>
      </c>
      <c r="B20" s="869">
        <f>SI_1!G82</f>
        <v>0</v>
      </c>
      <c r="C20" s="870">
        <f>'t11'!E24+'t11'!F24</f>
        <v>0</v>
      </c>
      <c r="D20" s="871"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1" customWidth="1"/>
    <col min="2" max="2" width="8" style="411" customWidth="1"/>
    <col min="3" max="3" width="14.16015625" style="411" customWidth="1"/>
    <col min="4" max="4" width="15.33203125" style="411" customWidth="1"/>
    <col min="5" max="5" width="25" style="411" bestFit="1" customWidth="1"/>
    <col min="6" max="6" width="17.33203125" style="411" customWidth="1"/>
    <col min="7" max="7" width="17.16015625" style="411" customWidth="1"/>
    <col min="8" max="14" width="9.33203125" style="411" customWidth="1"/>
  </cols>
  <sheetData>
    <row r="1" spans="1:13" s="5" customFormat="1" ht="26.25" customHeight="1">
      <c r="A1" s="954" t="str">
        <f>'t1'!A1:J1</f>
        <v>CAPPELLANI MILITARI (CM09) - anno 2018</v>
      </c>
      <c r="B1" s="954"/>
      <c r="C1" s="954"/>
      <c r="D1" s="954"/>
      <c r="E1" s="954"/>
      <c r="F1" s="309"/>
      <c r="G1" s="306"/>
      <c r="H1" s="309"/>
      <c r="K1" s="3"/>
      <c r="M1" s="410"/>
    </row>
    <row r="2" spans="2:13" s="5" customFormat="1" ht="15" customHeight="1">
      <c r="B2" s="1032"/>
      <c r="C2" s="1032"/>
      <c r="D2" s="1032"/>
      <c r="E2" s="1032"/>
      <c r="F2" s="1032"/>
      <c r="G2" s="1032"/>
      <c r="J2" s="310"/>
      <c r="K2" s="3"/>
      <c r="M2" s="410"/>
    </row>
    <row r="3" spans="1:2" s="5" customFormat="1" ht="21" customHeight="1" thickBot="1">
      <c r="A3" s="313" t="s">
        <v>236</v>
      </c>
      <c r="B3" s="7"/>
    </row>
    <row r="4" spans="1:7" ht="20.25" customHeight="1" thickBot="1">
      <c r="A4" s="323" t="s">
        <v>237</v>
      </c>
      <c r="B4" s="1057">
        <f>'t12'!K22+'t13'!X22</f>
        <v>0</v>
      </c>
      <c r="C4" s="1058"/>
      <c r="D4" s="1058"/>
      <c r="E4" s="1058"/>
      <c r="F4" s="1058"/>
      <c r="G4" s="1059"/>
    </row>
    <row r="5" spans="1:14" ht="85.5" customHeight="1" thickBot="1">
      <c r="A5" s="212" t="s">
        <v>91</v>
      </c>
      <c r="B5" s="213" t="s">
        <v>222</v>
      </c>
      <c r="C5" s="213" t="s">
        <v>223</v>
      </c>
      <c r="D5" s="214" t="s">
        <v>224</v>
      </c>
      <c r="E5" s="1060" t="s">
        <v>221</v>
      </c>
      <c r="F5" s="1061"/>
      <c r="G5" s="1062"/>
      <c r="H5" s="410"/>
      <c r="I5" s="410"/>
      <c r="J5" s="410"/>
      <c r="K5" s="410"/>
      <c r="L5" s="410"/>
      <c r="M5" s="410"/>
      <c r="N5" s="410"/>
    </row>
    <row r="6" spans="1:14" ht="19.5" customHeight="1">
      <c r="A6" s="211" t="str">
        <f>'t14'!A4</f>
        <v>ASSEGNI PER IL NUCLEO FAMILIARE</v>
      </c>
      <c r="B6" s="318" t="str">
        <f>'t14'!B4</f>
        <v>L005</v>
      </c>
      <c r="C6" s="314">
        <f>'t14'!D4</f>
        <v>0</v>
      </c>
      <c r="D6" s="412" t="str">
        <f aca="true" t="shared" si="0" ref="D6:D12">IF($B$4=0," ",(IF(C6=0," ",C6/$B$4)))</f>
        <v> </v>
      </c>
      <c r="E6" s="1069" t="str">
        <f>IF($B$4=0,"TABELLE 12 -13 ASSENTI",(IF('t12'!$K$22=0,"TAB. 12 ASSENTE",(IF('t13'!X22=0,"TAB. 13 ASSENTE"," ")))))</f>
        <v>TABELLE 12 -13 ASSENTI</v>
      </c>
      <c r="F6" s="1070"/>
      <c r="G6" s="1071"/>
      <c r="H6" s="410"/>
      <c r="I6" s="410"/>
      <c r="J6" s="410"/>
      <c r="K6" s="410"/>
      <c r="L6" s="410"/>
      <c r="M6" s="410"/>
      <c r="N6" s="410"/>
    </row>
    <row r="7" spans="1:14" ht="19.5" customHeight="1">
      <c r="A7" s="211" t="str">
        <f>'t14'!A5</f>
        <v>GESTIONE MENSE </v>
      </c>
      <c r="B7" s="318" t="str">
        <f>'t14'!B5</f>
        <v>L010</v>
      </c>
      <c r="C7" s="315">
        <f>'t14'!D5</f>
        <v>0</v>
      </c>
      <c r="D7" s="413" t="str">
        <f t="shared" si="0"/>
        <v> </v>
      </c>
      <c r="E7" s="1063"/>
      <c r="F7" s="1064"/>
      <c r="G7" s="1065"/>
      <c r="H7" s="410"/>
      <c r="I7" s="410"/>
      <c r="J7" s="410"/>
      <c r="K7" s="410"/>
      <c r="L7" s="410"/>
      <c r="M7" s="410"/>
      <c r="N7" s="410"/>
    </row>
    <row r="8" spans="1:14" ht="19.5" customHeight="1">
      <c r="A8" s="211" t="str">
        <f>'t14'!A6</f>
        <v>EROGAZIONE BUONI PASTO</v>
      </c>
      <c r="B8" s="318" t="str">
        <f>'t14'!B6</f>
        <v>L011</v>
      </c>
      <c r="C8" s="315">
        <f>'t14'!D6</f>
        <v>0</v>
      </c>
      <c r="D8" s="413" t="str">
        <f t="shared" si="0"/>
        <v> </v>
      </c>
      <c r="E8" s="1063"/>
      <c r="F8" s="1064"/>
      <c r="G8" s="1065"/>
      <c r="H8" s="410"/>
      <c r="I8" s="410"/>
      <c r="J8" s="410"/>
      <c r="K8" s="410"/>
      <c r="L8" s="410"/>
      <c r="M8" s="410"/>
      <c r="N8" s="410"/>
    </row>
    <row r="9" spans="1:14" ht="19.5" customHeight="1">
      <c r="A9" s="211" t="str">
        <f>'t14'!A7</f>
        <v>FORMAZIONE DEL PERSONALE</v>
      </c>
      <c r="B9" s="318" t="str">
        <f>'t14'!B7</f>
        <v>L020</v>
      </c>
      <c r="C9" s="315">
        <f>'t14'!D7</f>
        <v>0</v>
      </c>
      <c r="D9" s="413" t="str">
        <f t="shared" si="0"/>
        <v> </v>
      </c>
      <c r="E9" s="1063"/>
      <c r="F9" s="1064"/>
      <c r="G9" s="1065"/>
      <c r="H9" s="410"/>
      <c r="I9" s="410"/>
      <c r="J9" s="410"/>
      <c r="K9" s="410"/>
      <c r="L9" s="410"/>
      <c r="M9" s="410"/>
      <c r="N9" s="410"/>
    </row>
    <row r="10" spans="1:14" ht="19.5" customHeight="1">
      <c r="A10" s="211" t="str">
        <f>'t14'!A8</f>
        <v>BENESSERE DEL PERSONALE</v>
      </c>
      <c r="B10" s="318" t="str">
        <f>'t14'!B8</f>
        <v>L090</v>
      </c>
      <c r="C10" s="315">
        <f>'t14'!D8</f>
        <v>0</v>
      </c>
      <c r="D10" s="413" t="str">
        <f t="shared" si="0"/>
        <v> </v>
      </c>
      <c r="E10" s="1063"/>
      <c r="F10" s="1064"/>
      <c r="G10" s="1065"/>
      <c r="H10" s="410"/>
      <c r="I10" s="410"/>
      <c r="J10" s="410"/>
      <c r="K10" s="410"/>
      <c r="L10" s="410"/>
      <c r="M10" s="410"/>
      <c r="N10" s="410"/>
    </row>
    <row r="11" spans="1:14" ht="19.5" customHeight="1" thickBot="1">
      <c r="A11" s="211" t="str">
        <f>'t14'!A9</f>
        <v>EQUO INDENNIZZO AL PERSONALE</v>
      </c>
      <c r="B11" s="318" t="str">
        <f>'t14'!B9</f>
        <v>L100</v>
      </c>
      <c r="C11" s="315">
        <f>'t14'!D9</f>
        <v>0</v>
      </c>
      <c r="D11" s="414" t="str">
        <f t="shared" si="0"/>
        <v> </v>
      </c>
      <c r="E11" s="1066"/>
      <c r="F11" s="1067"/>
      <c r="G11" s="1068"/>
      <c r="H11" s="410"/>
      <c r="I11" s="410"/>
      <c r="J11" s="410"/>
      <c r="K11" s="410"/>
      <c r="L11" s="410"/>
      <c r="M11" s="410"/>
      <c r="N11" s="410"/>
    </row>
    <row r="12" spans="1:14" ht="30.75" customHeight="1" thickBot="1">
      <c r="A12" s="211" t="str">
        <f>'t14'!A10</f>
        <v>SOMME CORRISPOSTE AD AGENZIA DI SOMMINISTRAZIONE(INTERINALI)</v>
      </c>
      <c r="B12" s="318" t="str">
        <f>'t14'!B10</f>
        <v>L105</v>
      </c>
      <c r="C12" s="315">
        <f>'t14'!D10</f>
        <v>0</v>
      </c>
      <c r="D12" s="414" t="str">
        <f t="shared" si="0"/>
        <v> </v>
      </c>
      <c r="E12" s="1055" t="str">
        <f>(IF(AND(C12=0,C24&gt;0),"P062 VALORIZZATA; INSERIRE SOMME SPETTANTI ALL'AGENZIA (L105)",IF(AND(C12&gt;0,C24&gt;0,C12&gt;(C24/100*30)),"ATTENZIONE: la voce L105 supera il 30% della voce P062. Il salvataggio produrrà l'INCONGRUENZA 1 che dovrà essere giustificata"," ")))</f>
        <v> </v>
      </c>
      <c r="F12" s="1072"/>
      <c r="G12" s="1073"/>
      <c r="H12" s="410"/>
      <c r="I12" s="410"/>
      <c r="J12" s="410"/>
      <c r="K12" s="410"/>
      <c r="L12" s="410"/>
      <c r="M12" s="410"/>
      <c r="N12" s="410"/>
    </row>
    <row r="13" spans="1:14" ht="19.5" customHeight="1" thickBot="1">
      <c r="A13" s="211" t="str">
        <f>'t14'!A11</f>
        <v>COPERTURE ASSICURATIVE</v>
      </c>
      <c r="B13" s="318" t="str">
        <f>'t14'!B11</f>
        <v>L107</v>
      </c>
      <c r="C13" s="315">
        <f>'t14'!D11</f>
        <v>0</v>
      </c>
      <c r="D13" s="412" t="str">
        <f aca="true" t="shared" si="1" ref="D13:D21">IF($B$4=0," ",(IF(C13=0," ",C13/$B$4)))</f>
        <v> </v>
      </c>
      <c r="E13" s="1052" t="str">
        <f>IF($B$4=0,"TABELLE 12 -13 ASSENTI",(IF('t12'!$K$22=0,"TAB. 12 ASSENTE",(IF('t13'!$X$22=0,"TAB. 13 ASSENTE"," ")))))</f>
        <v>TABELLE 12 -13 ASSENTI</v>
      </c>
      <c r="F13" s="1056" t="s">
        <v>268</v>
      </c>
      <c r="G13" s="1074" t="s">
        <v>268</v>
      </c>
      <c r="H13" s="410"/>
      <c r="I13" s="410"/>
      <c r="J13" s="410"/>
      <c r="K13" s="410"/>
      <c r="L13" s="410"/>
      <c r="M13" s="410"/>
      <c r="N13" s="410"/>
    </row>
    <row r="14" spans="1:14" ht="41.25" customHeight="1" thickBot="1">
      <c r="A14" s="211" t="str">
        <f>'t14'!A12</f>
        <v>CONTRATTI DI COLLABORAZIONE COORDINATA E CONTINUATIVA</v>
      </c>
      <c r="B14" s="318" t="str">
        <f>'t14'!B12</f>
        <v>L108</v>
      </c>
      <c r="C14" s="315">
        <f>'t14'!D12</f>
        <v>0</v>
      </c>
      <c r="D14" s="413" t="str">
        <f t="shared" si="1"/>
        <v> </v>
      </c>
      <c r="E14" s="1055" t="str">
        <f>IF(SI_1!G56=0,IF('t14'!D12=0," ","MANCA IL NUMERO DEI CONTRATTI NELLA SI_1"),IF('t14'!D12=0,"VERIFICARE SE INSERIRE LE SPESE"," "))</f>
        <v> </v>
      </c>
      <c r="F14" s="1056"/>
      <c r="G14" s="340" t="str">
        <f>IF(AND(C14&gt;0,SI_1!G56&gt;0),"VALORE MEDIO UNITARIO DI SPESA =  "&amp;C14/SI_1!G56," ")</f>
        <v> </v>
      </c>
      <c r="H14" s="410"/>
      <c r="I14" s="410"/>
      <c r="J14" s="410"/>
      <c r="K14" s="410"/>
      <c r="L14" s="410"/>
      <c r="M14" s="410"/>
      <c r="N14" s="410"/>
    </row>
    <row r="15" spans="1:14" ht="41.25" customHeight="1" thickBot="1">
      <c r="A15" s="211" t="str">
        <f>'t14'!A13</f>
        <v>INCARICHI LIBERO PROFESSIONALI/STUDIO/RICERCA/CONSULENZA</v>
      </c>
      <c r="B15" s="318" t="str">
        <f>'t14'!B13</f>
        <v>L109</v>
      </c>
      <c r="C15" s="315">
        <f>'t14'!D13</f>
        <v>0</v>
      </c>
      <c r="D15" s="413" t="str">
        <f t="shared" si="1"/>
        <v> </v>
      </c>
      <c r="E15" s="1055" t="str">
        <f>IF(SI_1!G59=0,IF('t14'!D13=0," ","MANCA IL NUMERO DEI CONTRATTI NELLA SI_1"),IF('t14'!D13=0,"VERIFICARE SE INSERIRE LE SPESE"," "))</f>
        <v> </v>
      </c>
      <c r="F15" s="1056"/>
      <c r="G15" s="340" t="str">
        <f>IF(AND(C15&gt;0,SI_1!G59&gt;0),"VALORE MEDIO UNITARIO DI SPESA =  "&amp;C15/SI_1!G59," ")</f>
        <v> </v>
      </c>
      <c r="H15" s="410"/>
      <c r="I15" s="410"/>
      <c r="J15" s="410"/>
      <c r="K15" s="410"/>
      <c r="L15" s="410"/>
      <c r="M15" s="410"/>
      <c r="N15" s="410"/>
    </row>
    <row r="16" spans="1:14" ht="41.25" customHeight="1" thickBot="1">
      <c r="A16" s="211" t="str">
        <f>'t14'!A14</f>
        <v>CONTRATTI PER RESA SERVIZI/ADEMPIMENTI OBBLIGATORI PER LEGGE</v>
      </c>
      <c r="B16" s="318" t="str">
        <f>'t14'!B14</f>
        <v>L115</v>
      </c>
      <c r="C16" s="315">
        <f>'t14'!D14</f>
        <v>0</v>
      </c>
      <c r="D16" s="413" t="str">
        <f>IF($B$4=0," ",(IF(C16=0," ",C16/$B$4)))</f>
        <v> </v>
      </c>
      <c r="E16" s="1055" t="str">
        <f>IF(SI_1!G62=0,IF('t14'!D14=0," ","MANCA IL NUMERO DEI CONTRATTI NELLA SI_1"),IF('t14'!D14=0,"VERIFICARE SE INSERIRE LE SPESE"," "))</f>
        <v> </v>
      </c>
      <c r="F16" s="1056"/>
      <c r="G16" s="340" t="str">
        <f>IF(AND(C16&gt;0,SI_1!G62&gt;0),"VALORE MEDIO UNITARIO DI SPESA =  "&amp;C16/SI_1!G62," ")</f>
        <v> </v>
      </c>
      <c r="H16" s="410"/>
      <c r="I16" s="410"/>
      <c r="J16" s="410"/>
      <c r="K16" s="410"/>
      <c r="L16" s="410"/>
      <c r="M16" s="410"/>
      <c r="N16" s="410"/>
    </row>
    <row r="17" spans="1:14" ht="19.5" customHeight="1">
      <c r="A17" s="211" t="str">
        <f>'t14'!A15</f>
        <v>ALTRE SPESE</v>
      </c>
      <c r="B17" s="318" t="str">
        <f>'t14'!B15</f>
        <v>L110</v>
      </c>
      <c r="C17" s="315">
        <f>'t14'!D15</f>
        <v>0</v>
      </c>
      <c r="D17" s="413" t="str">
        <f t="shared" si="1"/>
        <v> </v>
      </c>
      <c r="E17" s="1069" t="str">
        <f>IF($B$4=0,"TABELLE 12 -13 ASSENTI",(IF('t12'!K22=0,"TAB. 12 ASSENTE",(IF('t13'!X22=0,"TAB. 13 ASSENTE"," ")))))</f>
        <v>TABELLE 12 -13 ASSENTI</v>
      </c>
      <c r="F17" s="1075" t="s">
        <v>268</v>
      </c>
      <c r="G17" s="1076" t="s">
        <v>268</v>
      </c>
      <c r="H17" s="410"/>
      <c r="I17" s="410"/>
      <c r="J17" s="410"/>
      <c r="K17" s="410"/>
      <c r="L17" s="410"/>
      <c r="M17" s="410"/>
      <c r="N17" s="410"/>
    </row>
    <row r="18" spans="1:14" ht="19.5" customHeight="1">
      <c r="A18" s="211" t="str">
        <f>'t14'!A16</f>
        <v>RETRIBUZIONI PERSONALE  A TEMPO DETERMINATO</v>
      </c>
      <c r="B18" s="318" t="str">
        <f>'t14'!B16</f>
        <v>P015</v>
      </c>
      <c r="C18" s="315">
        <f>'t14'!D16</f>
        <v>0</v>
      </c>
      <c r="D18" s="413" t="str">
        <f t="shared" si="1"/>
        <v> </v>
      </c>
      <c r="E18" s="1077" t="s">
        <v>268</v>
      </c>
      <c r="F18" s="1078" t="s">
        <v>268</v>
      </c>
      <c r="G18" s="1079" t="s">
        <v>268</v>
      </c>
      <c r="H18" s="410"/>
      <c r="I18" s="410"/>
      <c r="J18" s="410"/>
      <c r="K18" s="410"/>
      <c r="L18" s="410"/>
      <c r="M18" s="410"/>
      <c r="N18" s="410"/>
    </row>
    <row r="19" spans="1:14" ht="19.5" customHeight="1">
      <c r="A19" s="211" t="str">
        <f>'t14'!A17</f>
        <v>RETRIBUZIONI PERSONALE CON CONTRATTO DI FORMAZIONE E LAVORO</v>
      </c>
      <c r="B19" s="318" t="str">
        <f>'t14'!B17</f>
        <v>P016</v>
      </c>
      <c r="C19" s="315">
        <f>'t14'!D17</f>
        <v>0</v>
      </c>
      <c r="D19" s="413" t="str">
        <f t="shared" si="1"/>
        <v> </v>
      </c>
      <c r="E19" s="1077" t="s">
        <v>268</v>
      </c>
      <c r="F19" s="1078" t="s">
        <v>268</v>
      </c>
      <c r="G19" s="1079" t="s">
        <v>268</v>
      </c>
      <c r="H19" s="410"/>
      <c r="I19" s="410"/>
      <c r="J19" s="410"/>
      <c r="K19" s="410"/>
      <c r="L19" s="410"/>
      <c r="M19" s="410"/>
      <c r="N19" s="410"/>
    </row>
    <row r="20" spans="1:14" ht="19.5" customHeight="1" thickBot="1">
      <c r="A20" s="211" t="str">
        <f>'t14'!A18</f>
        <v>INDENNITA' DI MISSIONE E TRASFERIMENTO</v>
      </c>
      <c r="B20" s="318" t="str">
        <f>'t14'!B18</f>
        <v>P030</v>
      </c>
      <c r="C20" s="315">
        <f>'t14'!D18</f>
        <v>0</v>
      </c>
      <c r="D20" s="413" t="str">
        <f t="shared" si="1"/>
        <v> </v>
      </c>
      <c r="E20" s="1080" t="s">
        <v>268</v>
      </c>
      <c r="F20" s="1081" t="s">
        <v>268</v>
      </c>
      <c r="G20" s="1082" t="s">
        <v>268</v>
      </c>
      <c r="H20" s="410"/>
      <c r="I20" s="410"/>
      <c r="J20" s="410"/>
      <c r="K20" s="410"/>
      <c r="L20" s="410"/>
      <c r="M20" s="410"/>
      <c r="N20" s="410"/>
    </row>
    <row r="21" spans="1:14" ht="30.75" customHeight="1" thickBot="1">
      <c r="A21" s="211" t="str">
        <f>'t14'!A20</f>
        <v>CONTRIBUTI A CARICO DELL'AMM.NE SU COMP. FISSE E ACCESSORIE</v>
      </c>
      <c r="B21" s="318" t="str">
        <f>'t14'!B20</f>
        <v>P055</v>
      </c>
      <c r="C21" s="315">
        <f>'t14'!D20</f>
        <v>0</v>
      </c>
      <c r="D21" s="413" t="str">
        <f t="shared" si="1"/>
        <v> </v>
      </c>
      <c r="E21" s="486" t="str">
        <f>IF(AND(C31=0,B4=0)," ",IF(C31=0,"TABELLA 14 ASSENTE",IF(AND(B4=0,C18=0,C19=0,C25=0),"INSERIRE RETRIBUZIONI",IF(C21=0,"INSERIRE CONTRIBUTI",ROUND((C21/(B4+C18+C19+C25)*100),2)))))</f>
        <v> </v>
      </c>
      <c r="F21" s="1072" t="str">
        <f>IF(AND(B4=0,C31=0)," ",IF(C31=0,"VALORE INCONGRUENTE",IF(C21=0," ",IF(OR(E21&lt;25.398,E21&gt;34.362),"VALORE INCONGRUENTE (Inc. 4)","OK"))))</f>
        <v> </v>
      </c>
      <c r="G21" s="1073"/>
      <c r="H21" s="410"/>
      <c r="I21" s="410"/>
      <c r="J21" s="410"/>
      <c r="K21" s="410"/>
      <c r="L21" s="410"/>
      <c r="M21" s="410"/>
      <c r="N21" s="410"/>
    </row>
    <row r="22" spans="1:14" ht="30.75" customHeight="1" thickBot="1">
      <c r="A22" s="211" t="str">
        <f>'t14'!A21</f>
        <v>QUOTE ANNUE ACCANTONAMENTO TFR O ALTRA IND. FINE SERVIZIO</v>
      </c>
      <c r="B22" s="318" t="str">
        <f>'t14'!B21</f>
        <v>P058</v>
      </c>
      <c r="C22" s="315">
        <f>'t14'!D21</f>
        <v>0</v>
      </c>
      <c r="D22" s="413" t="str">
        <f>IF($B$4=0," ",(IF(C22=0," ",C22/$B$4)))</f>
        <v> </v>
      </c>
      <c r="E22" s="1063" t="str">
        <f>IF($B$4=0,"TABELLE 12 -13 ASSENTI",(IF('t12'!$K$22=0,"TAB. 12 ASSENTE",(IF('t13'!$X$22=0,"TAB. 13 ASSENTE"," ")))))</f>
        <v>TABELLE 12 -13 ASSENTI</v>
      </c>
      <c r="F22" s="1064" t="s">
        <v>268</v>
      </c>
      <c r="G22" s="1065" t="s">
        <v>268</v>
      </c>
      <c r="H22" s="410"/>
      <c r="I22" s="410"/>
      <c r="J22" s="410"/>
      <c r="K22" s="410"/>
      <c r="L22" s="410"/>
      <c r="M22" s="410"/>
      <c r="N22" s="410"/>
    </row>
    <row r="23" spans="1:14" ht="24" customHeight="1" thickBot="1">
      <c r="A23" s="211" t="str">
        <f>'t14'!A22</f>
        <v>IRAP</v>
      </c>
      <c r="B23" s="318" t="str">
        <f>'t14'!B22</f>
        <v>P061</v>
      </c>
      <c r="C23" s="315">
        <f>'t14'!D22</f>
        <v>0</v>
      </c>
      <c r="D23" s="413" t="str">
        <f>IF($B$4=0," ",IF(C23=0," ",C23/$B$4))</f>
        <v> </v>
      </c>
      <c r="E23" s="486" t="str">
        <f>IF(AND(B4=0,C31=0)," ",IF(C31=0,"TABELLA 14 ASSENTE",IF(AND(B4=0,C18=0,C19=0,C25=0),"INSERIRE RETRIBUZIONI",IF(C23=0,"INSERIRE SOMME IRAP",ROUND((C23/(B4+C18+C19+C25)*100),2)))))</f>
        <v> </v>
      </c>
      <c r="F23" s="1072" t="str">
        <f>IF('t14'!G22=1,IF(E23&gt;8.5,"VALORE INCONGRUENTE (Inc.4)","E' stata dichiarata IRAP Commerciale"),IF(AND(B4=0,C31=0)," ",IF(C31=0,"VALORE INCONGRUENTE",IF(C23=0," ",IF(OR(E23&lt;7.65,E23&gt;9.35),"VALORE INCONGRUENTE (Inc.4)","OK")))))</f>
        <v> </v>
      </c>
      <c r="G23" s="1073"/>
      <c r="H23" s="410"/>
      <c r="I23" s="410"/>
      <c r="J23" s="410"/>
      <c r="K23" s="410"/>
      <c r="L23" s="410"/>
      <c r="M23" s="410"/>
      <c r="N23" s="410"/>
    </row>
    <row r="24" spans="1:14" ht="19.5" customHeight="1" thickBot="1">
      <c r="A24" s="211" t="str">
        <f>'t14'!A23</f>
        <v>ONERI PER I CONTRATTI DI SOMMINISTRAZIONE(INTERINALI)</v>
      </c>
      <c r="B24" s="318" t="str">
        <f>'t14'!B23</f>
        <v>P062</v>
      </c>
      <c r="C24" s="316">
        <f>'t14'!D23</f>
        <v>0</v>
      </c>
      <c r="D24" s="415" t="str">
        <f>IF($B$4=0," ",(IF(AND(C24=0,C12&gt;0),"MANCANO GLI ONERI PER I LAVORATORI",IF(C24=0," ",C24/$B$4))))</f>
        <v> </v>
      </c>
      <c r="E24" s="1052" t="str">
        <f>(IF(AND(C24=0,C12&gt;0),"L105 VALORIZZATA; INSERIRE RETRIBUZIONI PER INTERINALI (P062)"," "))</f>
        <v> </v>
      </c>
      <c r="F24" s="1053"/>
      <c r="G24" s="1054"/>
      <c r="H24" s="410"/>
      <c r="I24" s="410"/>
      <c r="J24" s="410"/>
      <c r="K24" s="410"/>
      <c r="L24" s="410"/>
      <c r="M24" s="410"/>
      <c r="N24" s="410"/>
    </row>
    <row r="25" spans="1:14" ht="19.5" customHeight="1">
      <c r="A25" s="211" t="str">
        <f>'t14'!A24</f>
        <v>COMPENSI PER PERSONALE LSU/LPU</v>
      </c>
      <c r="B25" s="318" t="str">
        <f>'t14'!B24</f>
        <v>P065</v>
      </c>
      <c r="C25" s="315">
        <f>'t14'!D24</f>
        <v>0</v>
      </c>
      <c r="D25" s="417" t="str">
        <f aca="true" t="shared" si="2" ref="D25:D30">IF($B$4=0," ",(IF(C25=0," ",C25/$B$4)))</f>
        <v> </v>
      </c>
      <c r="E25" s="1063" t="str">
        <f>IF($B$4=0,"TABELLE 12 -13 ASSENTI",(IF('t12'!$K$22=0,"TAB. 12 ASSENTE",(IF('t13'!$X$22=0,"TAB. 13 ASSENTE"," ")))))</f>
        <v>TABELLE 12 -13 ASSENTI</v>
      </c>
      <c r="F25" s="1064"/>
      <c r="G25" s="1065"/>
      <c r="H25" s="410"/>
      <c r="I25" s="410"/>
      <c r="J25" s="410"/>
      <c r="K25" s="410"/>
      <c r="L25" s="410"/>
      <c r="M25" s="410"/>
      <c r="N25" s="410"/>
    </row>
    <row r="26" spans="1:14" ht="19.5" customHeight="1">
      <c r="A26" s="211" t="str">
        <f>'t14'!A25</f>
        <v>SOMME RIMBORSATE PER PERSONALE COMAND./FUORI RUOLO/IN CONV.</v>
      </c>
      <c r="B26" s="318" t="str">
        <f>'t14'!B25</f>
        <v>P071</v>
      </c>
      <c r="C26" s="315">
        <f>'t14'!D25</f>
        <v>0</v>
      </c>
      <c r="D26" s="416" t="str">
        <f t="shared" si="2"/>
        <v> </v>
      </c>
      <c r="E26" s="1063"/>
      <c r="F26" s="1064"/>
      <c r="G26" s="1065"/>
      <c r="H26" s="410"/>
      <c r="I26" s="410"/>
      <c r="J26" s="410"/>
      <c r="K26" s="410"/>
      <c r="L26" s="410"/>
      <c r="M26" s="410"/>
      <c r="N26" s="410"/>
    </row>
    <row r="27" spans="1:14" ht="19.5" customHeight="1">
      <c r="A27" s="211" t="str">
        <f>'t14'!A26</f>
        <v>ALTRE SOMME RIMBORSATE ALLE AMMINISTRAZIONI</v>
      </c>
      <c r="B27" s="318" t="str">
        <f>'t14'!B26</f>
        <v>P074</v>
      </c>
      <c r="C27" s="315">
        <f>'t14'!D26</f>
        <v>0</v>
      </c>
      <c r="D27" s="416" t="str">
        <f t="shared" si="2"/>
        <v> </v>
      </c>
      <c r="E27" s="1063"/>
      <c r="F27" s="1064"/>
      <c r="G27" s="1065"/>
      <c r="H27" s="410"/>
      <c r="I27" s="410"/>
      <c r="J27" s="410"/>
      <c r="K27" s="410"/>
      <c r="L27" s="410"/>
      <c r="M27" s="410"/>
      <c r="N27" s="410"/>
    </row>
    <row r="28" spans="1:14" ht="19.5" customHeight="1">
      <c r="A28" s="211" t="str">
        <f>'t14'!A27</f>
        <v>SOMME RICEVUTE DA U.E. E/O PRIVATI (-)</v>
      </c>
      <c r="B28" s="318" t="str">
        <f>'t14'!B27</f>
        <v>P098</v>
      </c>
      <c r="C28" s="315">
        <f>'t14'!D27</f>
        <v>0</v>
      </c>
      <c r="D28" s="416" t="str">
        <f t="shared" si="2"/>
        <v> </v>
      </c>
      <c r="E28" s="1063"/>
      <c r="F28" s="1064"/>
      <c r="G28" s="1065"/>
      <c r="H28" s="410"/>
      <c r="I28" s="410"/>
      <c r="J28" s="410"/>
      <c r="K28" s="410"/>
      <c r="L28" s="410"/>
      <c r="M28" s="410"/>
      <c r="N28" s="410"/>
    </row>
    <row r="29" spans="1:14" ht="19.5" customHeight="1">
      <c r="A29" s="211" t="str">
        <f>'t14'!A28</f>
        <v>RIMBORSI RICEVUTI PER PERS. COMAND./FUORI RUOLO/IN CONV. (-)</v>
      </c>
      <c r="B29" s="318" t="str">
        <f>'t14'!B28</f>
        <v>P090</v>
      </c>
      <c r="C29" s="315">
        <f>'t14'!D28</f>
        <v>0</v>
      </c>
      <c r="D29" s="416" t="str">
        <f t="shared" si="2"/>
        <v> </v>
      </c>
      <c r="E29" s="1063"/>
      <c r="F29" s="1064"/>
      <c r="G29" s="1065"/>
      <c r="H29" s="410"/>
      <c r="I29" s="410"/>
      <c r="J29" s="410"/>
      <c r="K29" s="410"/>
      <c r="L29" s="410"/>
      <c r="M29" s="410"/>
      <c r="N29" s="410"/>
    </row>
    <row r="30" spans="1:14" ht="19.5" customHeight="1" thickBot="1">
      <c r="A30" s="211" t="str">
        <f>'t14'!A29</f>
        <v>ALTRI RIMBORSI RICEVUTI DALLE AMMINISTRAZIONI (-)</v>
      </c>
      <c r="B30" s="318" t="str">
        <f>'t14'!B29</f>
        <v>P099</v>
      </c>
      <c r="C30" s="315">
        <f>'t14'!D29</f>
        <v>0</v>
      </c>
      <c r="D30" s="416" t="str">
        <f t="shared" si="2"/>
        <v> </v>
      </c>
      <c r="E30" s="1066"/>
      <c r="F30" s="1067"/>
      <c r="G30" s="1068"/>
      <c r="H30" s="410"/>
      <c r="I30" s="410"/>
      <c r="J30" s="410"/>
      <c r="K30" s="410"/>
      <c r="L30" s="410"/>
      <c r="M30" s="410"/>
      <c r="N30" s="410"/>
    </row>
    <row r="31" spans="1:14" s="409" customFormat="1" ht="18" customHeight="1">
      <c r="A31" s="407" t="s">
        <v>59</v>
      </c>
      <c r="B31" s="407"/>
      <c r="C31" s="408">
        <f>SUM(C6:C30)</f>
        <v>0</v>
      </c>
      <c r="D31" s="407"/>
      <c r="E31" s="407"/>
      <c r="F31" s="407"/>
      <c r="G31" s="407"/>
      <c r="I31" s="411"/>
      <c r="J31" s="411"/>
      <c r="K31" s="411"/>
      <c r="L31" s="411"/>
      <c r="M31" s="411"/>
      <c r="N31" s="411"/>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21.33203125" style="404" customWidth="1"/>
    <col min="4" max="5" width="21.33203125" style="7" customWidth="1"/>
    <col min="6" max="6" width="21.33203125" style="356" customWidth="1"/>
    <col min="7" max="7" width="21.33203125" style="7" customWidth="1"/>
    <col min="8" max="8" width="9.33203125" style="102" customWidth="1"/>
  </cols>
  <sheetData>
    <row r="1" spans="1:11" s="5" customFormat="1" ht="43.5" customHeight="1">
      <c r="A1" s="954" t="str">
        <f>'t1'!A1</f>
        <v>CAPPELLANI MILITARI (CM09) - anno 2018</v>
      </c>
      <c r="B1" s="954"/>
      <c r="C1" s="954"/>
      <c r="D1" s="954"/>
      <c r="E1" s="954"/>
      <c r="F1" s="954"/>
      <c r="G1" s="954"/>
      <c r="I1" s="3"/>
      <c r="K1"/>
    </row>
    <row r="2" spans="3:11" s="5" customFormat="1" ht="12.75" customHeight="1">
      <c r="C2" s="401"/>
      <c r="D2" s="1032"/>
      <c r="E2" s="1032"/>
      <c r="F2" s="1032"/>
      <c r="G2" s="1032"/>
      <c r="H2" s="310"/>
      <c r="I2" s="3"/>
      <c r="K2"/>
    </row>
    <row r="3" spans="1:7" s="5" customFormat="1" ht="21" customHeight="1">
      <c r="A3" s="189" t="s">
        <v>271</v>
      </c>
      <c r="B3" s="7"/>
      <c r="C3" s="401"/>
      <c r="F3" s="357"/>
      <c r="G3" s="7"/>
    </row>
    <row r="4" spans="1:7" ht="53.25" customHeight="1">
      <c r="A4" s="175" t="s">
        <v>210</v>
      </c>
      <c r="B4" s="177" t="s">
        <v>172</v>
      </c>
      <c r="C4" s="402" t="str">
        <f>"Presenti 31.12."&amp;'t1'!L1&amp;" (Tab T1) uomini+donne della tabella T1"</f>
        <v>Presenti 31.12.2018 (Tab T1) uomini+donne della tabella T1</v>
      </c>
      <c r="D4" s="176" t="s">
        <v>266</v>
      </c>
      <c r="E4" s="176" t="s">
        <v>269</v>
      </c>
      <c r="F4" s="405" t="s">
        <v>270</v>
      </c>
      <c r="G4" s="176" t="s">
        <v>272</v>
      </c>
    </row>
    <row r="5" spans="1:8" s="193" customFormat="1" ht="9.75">
      <c r="A5" s="174"/>
      <c r="B5" s="187"/>
      <c r="C5" s="403" t="s">
        <v>174</v>
      </c>
      <c r="D5" s="191" t="s">
        <v>175</v>
      </c>
      <c r="E5" s="191" t="s">
        <v>176</v>
      </c>
      <c r="F5" s="406" t="s">
        <v>177</v>
      </c>
      <c r="G5" s="191"/>
      <c r="H5" s="102"/>
    </row>
    <row r="6" spans="1:7" ht="12.75">
      <c r="A6" s="131" t="str">
        <f>'t1'!A6</f>
        <v>ORDINARIO MILITARE</v>
      </c>
      <c r="B6" s="312" t="str">
        <f>'t1'!B6</f>
        <v>0D0359</v>
      </c>
      <c r="C6" s="650">
        <f>('t1'!K6+'t1'!L6)</f>
        <v>0</v>
      </c>
      <c r="D6" s="337">
        <f>'t5'!S7+'t5'!T7</f>
        <v>0</v>
      </c>
      <c r="E6" s="337">
        <f>'t4'!S6</f>
        <v>0</v>
      </c>
      <c r="F6" s="338">
        <f>'t12'!C6</f>
        <v>0</v>
      </c>
      <c r="G6" s="358" t="str">
        <f>IF(OR(AND(NOT(C6),NOT(D6),NOT(E6),NOT(F6)),AND((OR(C6,D6,E6)),F6)),"OK","ERRORE")</f>
        <v>OK</v>
      </c>
    </row>
    <row r="7" spans="1:7" ht="12.75">
      <c r="A7" s="131" t="str">
        <f>'t1'!A7</f>
        <v>VICARIO GENERALE</v>
      </c>
      <c r="B7" s="312" t="str">
        <f>'t1'!B7</f>
        <v>0D0292</v>
      </c>
      <c r="C7" s="650">
        <f>('t1'!K7+'t1'!L7)</f>
        <v>0</v>
      </c>
      <c r="D7" s="337">
        <f>'t5'!S8+'t5'!T8</f>
        <v>0</v>
      </c>
      <c r="E7" s="337">
        <f>'t4'!S7</f>
        <v>0</v>
      </c>
      <c r="F7" s="338">
        <f>'t12'!C7</f>
        <v>0</v>
      </c>
      <c r="G7" s="358" t="str">
        <f aca="true" t="shared" si="0" ref="G7:G21">IF(OR(AND(NOT(C7),NOT(D7),NOT(E7),NOT(F7)),AND((OR(C7,D7,E7)),F7)),"OK","ERRORE")</f>
        <v>OK</v>
      </c>
    </row>
    <row r="8" spans="1:7" ht="12.75">
      <c r="A8" s="131" t="str">
        <f>'t1'!A8</f>
        <v>ISPETTORE</v>
      </c>
      <c r="B8" s="312" t="str">
        <f>'t1'!B8</f>
        <v>0D0191</v>
      </c>
      <c r="C8" s="650">
        <f>('t1'!K8+'t1'!L8)</f>
        <v>0</v>
      </c>
      <c r="D8" s="337">
        <f>'t5'!S9+'t5'!T9</f>
        <v>0</v>
      </c>
      <c r="E8" s="337">
        <f>'t4'!S8</f>
        <v>0</v>
      </c>
      <c r="F8" s="338">
        <f>'t12'!C8</f>
        <v>0</v>
      </c>
      <c r="G8" s="358" t="str">
        <f t="shared" si="0"/>
        <v>OK</v>
      </c>
    </row>
    <row r="9" spans="1:7" ht="12.75">
      <c r="A9" s="131" t="str">
        <f>'t1'!A9</f>
        <v>III CAPPELLANO CAPO + 23 ANNI</v>
      </c>
      <c r="B9" s="312" t="str">
        <f>'t1'!B9</f>
        <v>0D0545</v>
      </c>
      <c r="C9" s="650">
        <f>('t1'!K9+'t1'!L9)</f>
        <v>0</v>
      </c>
      <c r="D9" s="337">
        <f>'t5'!S10+'t5'!T10</f>
        <v>0</v>
      </c>
      <c r="E9" s="337">
        <f>'t4'!S9</f>
        <v>0</v>
      </c>
      <c r="F9" s="338">
        <f>'t12'!C9</f>
        <v>0</v>
      </c>
      <c r="G9" s="358" t="str">
        <f t="shared" si="0"/>
        <v>OK</v>
      </c>
    </row>
    <row r="10" spans="1:7" ht="12.75">
      <c r="A10" s="131" t="str">
        <f>'t1'!A10</f>
        <v>III CAPPELLANO CAPO</v>
      </c>
      <c r="B10" s="312" t="str">
        <f>'t1'!B10</f>
        <v>0D0357</v>
      </c>
      <c r="C10" s="650">
        <f>('t1'!K10+'t1'!L10)</f>
        <v>0</v>
      </c>
      <c r="D10" s="337">
        <f>'t5'!S11+'t5'!T11</f>
        <v>0</v>
      </c>
      <c r="E10" s="337">
        <f>'t4'!S10</f>
        <v>0</v>
      </c>
      <c r="F10" s="338">
        <f>'t12'!C10</f>
        <v>0</v>
      </c>
      <c r="G10" s="358" t="str">
        <f t="shared" si="0"/>
        <v>OK</v>
      </c>
    </row>
    <row r="11" spans="1:7" ht="12.75">
      <c r="A11" s="131" t="str">
        <f>'t1'!A11</f>
        <v>II CAPPELLANO CAPO + 23 ANNI</v>
      </c>
      <c r="B11" s="312" t="str">
        <f>'t1'!B11</f>
        <v>0D0546</v>
      </c>
      <c r="C11" s="650">
        <f>('t1'!K11+'t1'!L11)</f>
        <v>0</v>
      </c>
      <c r="D11" s="337">
        <f>'t5'!S12+'t5'!T12</f>
        <v>0</v>
      </c>
      <c r="E11" s="337">
        <f>'t4'!S11</f>
        <v>0</v>
      </c>
      <c r="F11" s="338">
        <f>'t12'!C11</f>
        <v>0</v>
      </c>
      <c r="G11" s="358" t="str">
        <f t="shared" si="0"/>
        <v>OK</v>
      </c>
    </row>
    <row r="12" spans="1:7" ht="12.75">
      <c r="A12" s="131" t="str">
        <f>'t1'!A12</f>
        <v>II  CAPPELLANO  CAPO  +  18 (TEN.COL.)</v>
      </c>
      <c r="B12" s="312" t="str">
        <f>'t1'!B12</f>
        <v>0D0969</v>
      </c>
      <c r="C12" s="650">
        <f>('t1'!K12+'t1'!L12)</f>
        <v>0</v>
      </c>
      <c r="D12" s="337">
        <f>'t5'!S13+'t5'!T13</f>
        <v>0</v>
      </c>
      <c r="E12" s="337">
        <f>'t4'!S12</f>
        <v>0</v>
      </c>
      <c r="F12" s="338">
        <f>'t12'!C12</f>
        <v>0</v>
      </c>
      <c r="G12" s="358" t="str">
        <f t="shared" si="0"/>
        <v>OK</v>
      </c>
    </row>
    <row r="13" spans="1:7" ht="12.75">
      <c r="A13" s="131" t="str">
        <f>'t1'!A13</f>
        <v>II CAPPELLANO CAPO +13 ANNI</v>
      </c>
      <c r="B13" s="312" t="str">
        <f>'t1'!B13</f>
        <v>0D0547</v>
      </c>
      <c r="C13" s="650">
        <f>('t1'!K13+'t1'!L13)</f>
        <v>0</v>
      </c>
      <c r="D13" s="337">
        <f>'t5'!S14+'t5'!T14</f>
        <v>0</v>
      </c>
      <c r="E13" s="337">
        <f>'t4'!S13</f>
        <v>0</v>
      </c>
      <c r="F13" s="338">
        <f>'t12'!C13</f>
        <v>0</v>
      </c>
      <c r="G13" s="358" t="str">
        <f t="shared" si="0"/>
        <v>OK</v>
      </c>
    </row>
    <row r="14" spans="1:7" ht="12.75">
      <c r="A14" s="131" t="str">
        <f>'t1'!A14</f>
        <v>I CAPPELLANO CAPO + 23 ANNI</v>
      </c>
      <c r="B14" s="312" t="str">
        <f>'t1'!B14</f>
        <v>0D0548</v>
      </c>
      <c r="C14" s="650">
        <f>('t1'!K14+'t1'!L14)</f>
        <v>0</v>
      </c>
      <c r="D14" s="337">
        <f>'t5'!S15+'t5'!T15</f>
        <v>0</v>
      </c>
      <c r="E14" s="337">
        <f>'t4'!S14</f>
        <v>0</v>
      </c>
      <c r="F14" s="338">
        <f>'t12'!C14</f>
        <v>0</v>
      </c>
      <c r="G14" s="358" t="str">
        <f t="shared" si="0"/>
        <v>OK</v>
      </c>
    </row>
    <row r="15" spans="1:7" ht="12.75">
      <c r="A15" s="131" t="str">
        <f>'t1'!A15</f>
        <v>I CAPPELLANO CAPO + 13 ANNI</v>
      </c>
      <c r="B15" s="312" t="str">
        <f>'t1'!B15</f>
        <v>0D0549</v>
      </c>
      <c r="C15" s="650">
        <f>('t1'!K15+'t1'!L15)</f>
        <v>0</v>
      </c>
      <c r="D15" s="337">
        <f>'t5'!S16+'t5'!T16</f>
        <v>0</v>
      </c>
      <c r="E15" s="337">
        <f>'t4'!S15</f>
        <v>0</v>
      </c>
      <c r="F15" s="338">
        <f>'t12'!C15</f>
        <v>0</v>
      </c>
      <c r="G15" s="358" t="str">
        <f t="shared" si="0"/>
        <v>OK</v>
      </c>
    </row>
    <row r="16" spans="1:7" ht="12.75">
      <c r="A16" s="131" t="str">
        <f>'t1'!A16</f>
        <v>II CAPPELLANO CAPO</v>
      </c>
      <c r="B16" s="312" t="str">
        <f>'t1'!B16</f>
        <v>019355</v>
      </c>
      <c r="C16" s="650">
        <f>('t1'!K16+'t1'!L16)</f>
        <v>0</v>
      </c>
      <c r="D16" s="337">
        <f>'t5'!S17+'t5'!T17</f>
        <v>0</v>
      </c>
      <c r="E16" s="337">
        <f>'t4'!S16</f>
        <v>0</v>
      </c>
      <c r="F16" s="338">
        <f>'t12'!C16</f>
        <v>0</v>
      </c>
      <c r="G16" s="358" t="str">
        <f t="shared" si="0"/>
        <v>OK</v>
      </c>
    </row>
    <row r="17" spans="1:7" ht="12.75">
      <c r="A17" s="131" t="str">
        <f>'t1'!A17</f>
        <v>I  CAPPELLANO  CAPO  CON 3 ANNI NEL GRADO (MAGG.)</v>
      </c>
      <c r="B17" s="312" t="str">
        <f>'t1'!B17</f>
        <v>019970</v>
      </c>
      <c r="C17" s="650">
        <f>('t1'!K17+'t1'!L17)</f>
        <v>0</v>
      </c>
      <c r="D17" s="337">
        <f>'t5'!S18+'t5'!T18</f>
        <v>0</v>
      </c>
      <c r="E17" s="337">
        <f>'t4'!S17</f>
        <v>0</v>
      </c>
      <c r="F17" s="338">
        <f>'t12'!C17</f>
        <v>0</v>
      </c>
      <c r="G17" s="358" t="str">
        <f t="shared" si="0"/>
        <v>OK</v>
      </c>
    </row>
    <row r="18" spans="1:7" ht="12.75">
      <c r="A18" s="131" t="str">
        <f>'t1'!A18</f>
        <v>I CAPPELLANO CAPO</v>
      </c>
      <c r="B18" s="312" t="str">
        <f>'t1'!B18</f>
        <v>019287</v>
      </c>
      <c r="C18" s="650">
        <f>('t1'!K18+'t1'!L18)</f>
        <v>0</v>
      </c>
      <c r="D18" s="337">
        <f>'t5'!S19+'t5'!T19</f>
        <v>0</v>
      </c>
      <c r="E18" s="337">
        <f>'t4'!S18</f>
        <v>0</v>
      </c>
      <c r="F18" s="338">
        <f>'t12'!C18</f>
        <v>0</v>
      </c>
      <c r="G18" s="358" t="str">
        <f t="shared" si="0"/>
        <v>OK</v>
      </c>
    </row>
    <row r="19" spans="1:7" ht="12.75">
      <c r="A19" s="131" t="str">
        <f>'t1'!A19</f>
        <v>CAPPELLANO  CAPO + 10  (CAP.)</v>
      </c>
      <c r="B19" s="312" t="str">
        <f>'t1'!B19</f>
        <v>018971</v>
      </c>
      <c r="C19" s="650">
        <f>('t1'!K19+'t1'!L19)</f>
        <v>0</v>
      </c>
      <c r="D19" s="337">
        <f>'t5'!S20+'t5'!T20</f>
        <v>0</v>
      </c>
      <c r="E19" s="337">
        <f>'t4'!S19</f>
        <v>0</v>
      </c>
      <c r="F19" s="338">
        <f>'t12'!C19</f>
        <v>0</v>
      </c>
      <c r="G19" s="358" t="str">
        <f t="shared" si="0"/>
        <v>OK</v>
      </c>
    </row>
    <row r="20" spans="1:7" ht="12.75">
      <c r="A20" s="131" t="str">
        <f>'t1'!A20</f>
        <v>CAPPELLANO CAPO</v>
      </c>
      <c r="B20" s="312" t="str">
        <f>'t1'!B20</f>
        <v>018284</v>
      </c>
      <c r="C20" s="650">
        <f>('t1'!K20+'t1'!L20)</f>
        <v>0</v>
      </c>
      <c r="D20" s="337">
        <f>'t5'!S21+'t5'!T21</f>
        <v>0</v>
      </c>
      <c r="E20" s="337">
        <f>'t4'!S20</f>
        <v>0</v>
      </c>
      <c r="F20" s="338">
        <f>'t12'!C20</f>
        <v>0</v>
      </c>
      <c r="G20" s="358" t="str">
        <f t="shared" si="0"/>
        <v>OK</v>
      </c>
    </row>
    <row r="21" spans="1:7" ht="12.75">
      <c r="A21" s="131" t="str">
        <f>'t1'!A21</f>
        <v>CAPPELLANO ADDETTO</v>
      </c>
      <c r="B21" s="312" t="str">
        <f>'t1'!B21</f>
        <v>018281</v>
      </c>
      <c r="C21" s="650">
        <f>('t1'!K21+'t1'!L21)</f>
        <v>0</v>
      </c>
      <c r="D21" s="337">
        <f>'t5'!S22+'t5'!T22</f>
        <v>0</v>
      </c>
      <c r="E21" s="337">
        <f>'t4'!S21</f>
        <v>0</v>
      </c>
      <c r="F21" s="338">
        <f>'t12'!C21</f>
        <v>0</v>
      </c>
      <c r="G21" s="358"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7.83203125" style="7" customWidth="1"/>
    <col min="4" max="4" width="26.66015625" style="356" customWidth="1"/>
    <col min="5" max="5" width="15.83203125" style="7" customWidth="1"/>
    <col min="6" max="6" width="9.33203125" style="102" customWidth="1"/>
  </cols>
  <sheetData>
    <row r="1" spans="1:9" s="5" customFormat="1" ht="43.5" customHeight="1">
      <c r="A1" s="954" t="str">
        <f>'t1'!A1</f>
        <v>CAPPELLANI MILITARI (CM09) - anno 2018</v>
      </c>
      <c r="B1" s="954"/>
      <c r="C1" s="954"/>
      <c r="D1" s="954"/>
      <c r="E1" s="954"/>
      <c r="G1" s="3"/>
      <c r="I1"/>
    </row>
    <row r="2" spans="3:9" s="5" customFormat="1" ht="12.75" customHeight="1">
      <c r="C2" s="1032"/>
      <c r="D2" s="1032"/>
      <c r="E2" s="1032"/>
      <c r="F2" s="310"/>
      <c r="G2" s="3"/>
      <c r="I2"/>
    </row>
    <row r="3" spans="1:5" s="5" customFormat="1" ht="21" customHeight="1">
      <c r="A3" s="189" t="s">
        <v>304</v>
      </c>
      <c r="B3" s="7"/>
      <c r="D3" s="357"/>
      <c r="E3" s="7"/>
    </row>
    <row r="4" spans="1:5" ht="81.75" customHeight="1">
      <c r="A4" s="175" t="s">
        <v>210</v>
      </c>
      <c r="B4" s="177" t="s">
        <v>172</v>
      </c>
      <c r="C4" s="176" t="s">
        <v>267</v>
      </c>
      <c r="D4" s="405" t="s">
        <v>287</v>
      </c>
      <c r="E4" s="176" t="s">
        <v>277</v>
      </c>
    </row>
    <row r="5" spans="1:6" s="193" customFormat="1" ht="9.75">
      <c r="A5" s="174"/>
      <c r="B5" s="187"/>
      <c r="C5" s="191" t="s">
        <v>174</v>
      </c>
      <c r="D5" s="406" t="s">
        <v>175</v>
      </c>
      <c r="E5" s="191"/>
      <c r="F5" s="192"/>
    </row>
    <row r="6" spans="1:5" ht="12.75">
      <c r="A6" s="131" t="str">
        <f>'t1'!A6</f>
        <v>ORDINARIO MILITARE</v>
      </c>
      <c r="B6" s="312" t="str">
        <f>'t1'!B6</f>
        <v>0D0359</v>
      </c>
      <c r="C6" s="337">
        <f>'t13'!X6</f>
        <v>0</v>
      </c>
      <c r="D6" s="338">
        <f>('t3'!M6+'t3'!N6+'t3'!O6+'t3'!P6+'t3'!Q6+'t3'!R6)+('t12'!C6/12)</f>
        <v>0</v>
      </c>
      <c r="E6" s="358" t="str">
        <f>IF(OR((NOT(C6)),(AND(C6&gt;=0,D6&gt;0))),"OK","ERRORE")</f>
        <v>OK</v>
      </c>
    </row>
    <row r="7" spans="1:5" ht="12.75">
      <c r="A7" s="131" t="str">
        <f>'t1'!A7</f>
        <v>VICARIO GENERALE</v>
      </c>
      <c r="B7" s="312" t="str">
        <f>'t1'!B7</f>
        <v>0D0292</v>
      </c>
      <c r="C7" s="337">
        <f>'t13'!X7</f>
        <v>0</v>
      </c>
      <c r="D7" s="338">
        <f>('t3'!M7+'t3'!N7+'t3'!O7+'t3'!P7+'t3'!Q7+'t3'!R7)+('t12'!C7/12)</f>
        <v>0</v>
      </c>
      <c r="E7" s="358" t="str">
        <f aca="true" t="shared" si="0" ref="E7:E21">IF(OR((NOT(C7)),(AND(C7&gt;=0,D7&gt;0))),"OK","ERRORE")</f>
        <v>OK</v>
      </c>
    </row>
    <row r="8" spans="1:5" ht="12.75">
      <c r="A8" s="131" t="str">
        <f>'t1'!A8</f>
        <v>ISPETTORE</v>
      </c>
      <c r="B8" s="312" t="str">
        <f>'t1'!B8</f>
        <v>0D0191</v>
      </c>
      <c r="C8" s="337">
        <f>'t13'!X8</f>
        <v>0</v>
      </c>
      <c r="D8" s="338">
        <f>('t3'!M8+'t3'!N8+'t3'!O8+'t3'!P8+'t3'!Q8+'t3'!R8)+('t12'!C8/12)</f>
        <v>0</v>
      </c>
      <c r="E8" s="358" t="str">
        <f t="shared" si="0"/>
        <v>OK</v>
      </c>
    </row>
    <row r="9" spans="1:5" ht="12.75">
      <c r="A9" s="131" t="str">
        <f>'t1'!A9</f>
        <v>III CAPPELLANO CAPO + 23 ANNI</v>
      </c>
      <c r="B9" s="312" t="str">
        <f>'t1'!B9</f>
        <v>0D0545</v>
      </c>
      <c r="C9" s="337">
        <f>'t13'!X9</f>
        <v>0</v>
      </c>
      <c r="D9" s="338">
        <f>('t3'!M9+'t3'!N9+'t3'!O9+'t3'!P9+'t3'!Q9+'t3'!R9)+('t12'!C9/12)</f>
        <v>0</v>
      </c>
      <c r="E9" s="358" t="str">
        <f t="shared" si="0"/>
        <v>OK</v>
      </c>
    </row>
    <row r="10" spans="1:5" ht="12.75">
      <c r="A10" s="131" t="str">
        <f>'t1'!A10</f>
        <v>III CAPPELLANO CAPO</v>
      </c>
      <c r="B10" s="312" t="str">
        <f>'t1'!B10</f>
        <v>0D0357</v>
      </c>
      <c r="C10" s="337">
        <f>'t13'!X10</f>
        <v>0</v>
      </c>
      <c r="D10" s="338">
        <f>('t3'!M10+'t3'!N10+'t3'!O10+'t3'!P10+'t3'!Q10+'t3'!R10)+('t12'!C10/12)</f>
        <v>0</v>
      </c>
      <c r="E10" s="358" t="str">
        <f t="shared" si="0"/>
        <v>OK</v>
      </c>
    </row>
    <row r="11" spans="1:5" ht="12.75">
      <c r="A11" s="131" t="str">
        <f>'t1'!A11</f>
        <v>II CAPPELLANO CAPO + 23 ANNI</v>
      </c>
      <c r="B11" s="312" t="str">
        <f>'t1'!B11</f>
        <v>0D0546</v>
      </c>
      <c r="C11" s="337">
        <f>'t13'!X11</f>
        <v>0</v>
      </c>
      <c r="D11" s="338">
        <f>('t3'!M11+'t3'!N11+'t3'!O11+'t3'!P11+'t3'!Q11+'t3'!R11)+('t12'!C11/12)</f>
        <v>0</v>
      </c>
      <c r="E11" s="358" t="str">
        <f t="shared" si="0"/>
        <v>OK</v>
      </c>
    </row>
    <row r="12" spans="1:5" ht="12.75">
      <c r="A12" s="131" t="str">
        <f>'t1'!A12</f>
        <v>II  CAPPELLANO  CAPO  +  18 (TEN.COL.)</v>
      </c>
      <c r="B12" s="312" t="str">
        <f>'t1'!B12</f>
        <v>0D0969</v>
      </c>
      <c r="C12" s="337">
        <f>'t13'!X12</f>
        <v>0</v>
      </c>
      <c r="D12" s="338">
        <f>('t3'!M12+'t3'!N12+'t3'!O12+'t3'!P12+'t3'!Q12+'t3'!R12)+('t12'!C12/12)</f>
        <v>0</v>
      </c>
      <c r="E12" s="358" t="str">
        <f t="shared" si="0"/>
        <v>OK</v>
      </c>
    </row>
    <row r="13" spans="1:5" ht="12.75">
      <c r="A13" s="131" t="str">
        <f>'t1'!A13</f>
        <v>II CAPPELLANO CAPO +13 ANNI</v>
      </c>
      <c r="B13" s="312" t="str">
        <f>'t1'!B13</f>
        <v>0D0547</v>
      </c>
      <c r="C13" s="337">
        <f>'t13'!X13</f>
        <v>0</v>
      </c>
      <c r="D13" s="338">
        <f>('t3'!M13+'t3'!N13+'t3'!O13+'t3'!P13+'t3'!Q13+'t3'!R13)+('t12'!C13/12)</f>
        <v>0</v>
      </c>
      <c r="E13" s="358" t="str">
        <f t="shared" si="0"/>
        <v>OK</v>
      </c>
    </row>
    <row r="14" spans="1:5" ht="12.75">
      <c r="A14" s="131" t="str">
        <f>'t1'!A14</f>
        <v>I CAPPELLANO CAPO + 23 ANNI</v>
      </c>
      <c r="B14" s="312" t="str">
        <f>'t1'!B14</f>
        <v>0D0548</v>
      </c>
      <c r="C14" s="337">
        <f>'t13'!X14</f>
        <v>0</v>
      </c>
      <c r="D14" s="338">
        <f>('t3'!M14+'t3'!N14+'t3'!O14+'t3'!P14+'t3'!Q14+'t3'!R14)+('t12'!C14/12)</f>
        <v>0</v>
      </c>
      <c r="E14" s="358" t="str">
        <f t="shared" si="0"/>
        <v>OK</v>
      </c>
    </row>
    <row r="15" spans="1:5" ht="12.75">
      <c r="A15" s="131" t="str">
        <f>'t1'!A15</f>
        <v>I CAPPELLANO CAPO + 13 ANNI</v>
      </c>
      <c r="B15" s="312" t="str">
        <f>'t1'!B15</f>
        <v>0D0549</v>
      </c>
      <c r="C15" s="337">
        <f>'t13'!X15</f>
        <v>0</v>
      </c>
      <c r="D15" s="338">
        <f>('t3'!M15+'t3'!N15+'t3'!O15+'t3'!P15+'t3'!Q15+'t3'!R15)+('t12'!C15/12)</f>
        <v>0</v>
      </c>
      <c r="E15" s="358" t="str">
        <f t="shared" si="0"/>
        <v>OK</v>
      </c>
    </row>
    <row r="16" spans="1:5" ht="12.75">
      <c r="A16" s="131" t="str">
        <f>'t1'!A16</f>
        <v>II CAPPELLANO CAPO</v>
      </c>
      <c r="B16" s="312" t="str">
        <f>'t1'!B16</f>
        <v>019355</v>
      </c>
      <c r="C16" s="337">
        <f>'t13'!X16</f>
        <v>0</v>
      </c>
      <c r="D16" s="338">
        <f>('t3'!M16+'t3'!N16+'t3'!O16+'t3'!P16+'t3'!Q16+'t3'!R16)+('t12'!C16/12)</f>
        <v>0</v>
      </c>
      <c r="E16" s="358" t="str">
        <f t="shared" si="0"/>
        <v>OK</v>
      </c>
    </row>
    <row r="17" spans="1:5" ht="12.75">
      <c r="A17" s="131" t="str">
        <f>'t1'!A17</f>
        <v>I  CAPPELLANO  CAPO  CON 3 ANNI NEL GRADO (MAGG.)</v>
      </c>
      <c r="B17" s="312" t="str">
        <f>'t1'!B17</f>
        <v>019970</v>
      </c>
      <c r="C17" s="337">
        <f>'t13'!X17</f>
        <v>0</v>
      </c>
      <c r="D17" s="338">
        <f>('t3'!M17+'t3'!N17+'t3'!O17+'t3'!P17+'t3'!Q17+'t3'!R17)+('t12'!C17/12)</f>
        <v>0</v>
      </c>
      <c r="E17" s="358" t="str">
        <f t="shared" si="0"/>
        <v>OK</v>
      </c>
    </row>
    <row r="18" spans="1:5" ht="12.75">
      <c r="A18" s="131" t="str">
        <f>'t1'!A18</f>
        <v>I CAPPELLANO CAPO</v>
      </c>
      <c r="B18" s="312" t="str">
        <f>'t1'!B18</f>
        <v>019287</v>
      </c>
      <c r="C18" s="337">
        <f>'t13'!X18</f>
        <v>0</v>
      </c>
      <c r="D18" s="338">
        <f>('t3'!M18+'t3'!N18+'t3'!O18+'t3'!P18+'t3'!Q18+'t3'!R18)+('t12'!C18/12)</f>
        <v>0</v>
      </c>
      <c r="E18" s="358" t="str">
        <f t="shared" si="0"/>
        <v>OK</v>
      </c>
    </row>
    <row r="19" spans="1:5" ht="12.75">
      <c r="A19" s="131" t="str">
        <f>'t1'!A19</f>
        <v>CAPPELLANO  CAPO + 10  (CAP.)</v>
      </c>
      <c r="B19" s="312" t="str">
        <f>'t1'!B19</f>
        <v>018971</v>
      </c>
      <c r="C19" s="337">
        <f>'t13'!X19</f>
        <v>0</v>
      </c>
      <c r="D19" s="338">
        <f>('t3'!M19+'t3'!N19+'t3'!O19+'t3'!P19+'t3'!Q19+'t3'!R19)+('t12'!C19/12)</f>
        <v>0</v>
      </c>
      <c r="E19" s="358" t="str">
        <f t="shared" si="0"/>
        <v>OK</v>
      </c>
    </row>
    <row r="20" spans="1:5" ht="12.75">
      <c r="A20" s="131" t="str">
        <f>'t1'!A20</f>
        <v>CAPPELLANO CAPO</v>
      </c>
      <c r="B20" s="312" t="str">
        <f>'t1'!B20</f>
        <v>018284</v>
      </c>
      <c r="C20" s="337">
        <f>'t13'!X20</f>
        <v>0</v>
      </c>
      <c r="D20" s="338">
        <f>('t3'!M20+'t3'!N20+'t3'!O20+'t3'!P20+'t3'!Q20+'t3'!R20)+('t12'!C20/12)</f>
        <v>0</v>
      </c>
      <c r="E20" s="358" t="str">
        <f t="shared" si="0"/>
        <v>OK</v>
      </c>
    </row>
    <row r="21" spans="1:5" ht="12.75">
      <c r="A21" s="131" t="str">
        <f>'t1'!A21</f>
        <v>CAPPELLANO ADDETTO</v>
      </c>
      <c r="B21" s="312" t="str">
        <f>'t1'!B21</f>
        <v>018281</v>
      </c>
      <c r="C21" s="337">
        <f>'t13'!X21</f>
        <v>0</v>
      </c>
      <c r="D21" s="338">
        <f>('t3'!M21+'t3'!N21+'t3'!O21+'t3'!P21+'t3'!Q21+'t3'!R21)+('t12'!C21/12)</f>
        <v>0</v>
      </c>
      <c r="E21" s="358"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54.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54" t="str">
        <f>'t1'!A1</f>
        <v>CAPPELLANI MILITARI (CM09) - anno 2018</v>
      </c>
      <c r="B1" s="954"/>
      <c r="C1" s="954"/>
      <c r="D1" s="954"/>
      <c r="E1" s="954"/>
      <c r="F1" s="954"/>
      <c r="G1" s="954"/>
      <c r="H1" s="954"/>
      <c r="I1" s="954"/>
      <c r="J1" s="954"/>
      <c r="K1" s="954"/>
      <c r="L1" s="3"/>
      <c r="N1"/>
    </row>
    <row r="2" spans="4:14" s="5" customFormat="1" ht="12.75" customHeight="1">
      <c r="D2" s="1032"/>
      <c r="E2" s="1032"/>
      <c r="F2" s="1032"/>
      <c r="G2" s="1032"/>
      <c r="H2" s="1032"/>
      <c r="I2" s="1032"/>
      <c r="J2" s="1032"/>
      <c r="K2" s="1032"/>
      <c r="L2" s="3"/>
      <c r="N2"/>
    </row>
    <row r="3" spans="1:3" s="5" customFormat="1" ht="21" customHeight="1">
      <c r="A3" s="189" t="s">
        <v>549</v>
      </c>
      <c r="B3" s="7"/>
      <c r="C3" s="7"/>
    </row>
    <row r="4" spans="1:12" ht="40.5">
      <c r="A4" s="175" t="s">
        <v>210</v>
      </c>
      <c r="B4" s="177" t="s">
        <v>172</v>
      </c>
      <c r="C4" s="176" t="s">
        <v>37</v>
      </c>
      <c r="D4" s="176" t="s">
        <v>38</v>
      </c>
      <c r="E4" s="176" t="s">
        <v>39</v>
      </c>
      <c r="F4" s="176" t="s">
        <v>40</v>
      </c>
      <c r="G4" s="176" t="s">
        <v>41</v>
      </c>
      <c r="H4" s="176" t="s">
        <v>42</v>
      </c>
      <c r="I4" s="176" t="s">
        <v>43</v>
      </c>
      <c r="J4" s="176" t="s">
        <v>44</v>
      </c>
      <c r="K4" s="176" t="s">
        <v>45</v>
      </c>
      <c r="L4" s="552" t="s">
        <v>373</v>
      </c>
    </row>
    <row r="5" spans="1:12" s="193" customFormat="1" ht="51" hidden="1">
      <c r="A5" s="174"/>
      <c r="B5" s="187"/>
      <c r="C5" s="187" t="s">
        <v>174</v>
      </c>
      <c r="D5" s="191" t="s">
        <v>175</v>
      </c>
      <c r="E5" s="191" t="s">
        <v>176</v>
      </c>
      <c r="F5" s="191" t="s">
        <v>177</v>
      </c>
      <c r="G5" s="191" t="s">
        <v>178</v>
      </c>
      <c r="H5" s="191" t="s">
        <v>198</v>
      </c>
      <c r="I5" s="191"/>
      <c r="J5" s="595" t="s">
        <v>386</v>
      </c>
      <c r="K5" s="595" t="s">
        <v>504</v>
      </c>
      <c r="L5" s="597"/>
    </row>
    <row r="6" spans="1:12" ht="12.75">
      <c r="A6" s="131" t="str">
        <f>'t1'!A6</f>
        <v>ORDINARIO MILITARE</v>
      </c>
      <c r="B6" s="312" t="str">
        <f>'t1'!B6</f>
        <v>0D0359</v>
      </c>
      <c r="C6" s="337">
        <f>'t11'!U8+'t11'!V8</f>
        <v>0</v>
      </c>
      <c r="D6" s="337">
        <f>'t1'!K6+'t1'!L6</f>
        <v>0</v>
      </c>
      <c r="E6" s="337">
        <f>'t3'!M6+'t3'!N6+'t3'!O6+'t3'!P6+'t3'!Q6+'t3'!R6</f>
        <v>0</v>
      </c>
      <c r="F6" s="337">
        <f>'t4'!S6</f>
        <v>0</v>
      </c>
      <c r="G6" s="335">
        <f>'t4'!C22</f>
        <v>0</v>
      </c>
      <c r="H6" s="337">
        <f>'t5'!S7+'t5'!T7</f>
        <v>0</v>
      </c>
      <c r="I6" s="358" t="str">
        <f>IF(AND(J6="OK",K6="OK"),"OK","ERRORE")</f>
        <v>OK</v>
      </c>
      <c r="J6" s="358" t="str">
        <f aca="true" t="shared" si="0" ref="J6:J21">IF(AND(C6&gt;0,D6=0,E6=0,F6=0,G6=0,H6=0),"KO","OK")</f>
        <v>OK</v>
      </c>
      <c r="K6" s="358" t="str">
        <f aca="true" t="shared" si="1" ref="K6:K21">IF(AND(C6=0,OR(D6&gt;0,E6&gt;0,F6&gt;0,G6&gt;0,H6&gt;0)),"KO","OK")</f>
        <v>OK</v>
      </c>
      <c r="L6" s="598">
        <f>IF(K6="KO",$K$5,IF(J6="KO",$J$5,""))</f>
      </c>
    </row>
    <row r="7" spans="1:12" ht="12.75">
      <c r="A7" s="131" t="str">
        <f>'t1'!A7</f>
        <v>VICARIO GENERALE</v>
      </c>
      <c r="B7" s="312" t="str">
        <f>'t1'!B7</f>
        <v>0D0292</v>
      </c>
      <c r="C7" s="337">
        <f>'t11'!U9+'t11'!V9</f>
        <v>0</v>
      </c>
      <c r="D7" s="337">
        <f>'t1'!K7+'t1'!L7</f>
        <v>0</v>
      </c>
      <c r="E7" s="337">
        <f>'t3'!M7+'t3'!N7+'t3'!O7+'t3'!P7+'t3'!Q7+'t3'!R7</f>
        <v>0</v>
      </c>
      <c r="F7" s="337">
        <f>'t4'!S7</f>
        <v>0</v>
      </c>
      <c r="G7" s="335">
        <f>'t4'!D22</f>
        <v>0</v>
      </c>
      <c r="H7" s="337">
        <f>'t5'!S8+'t5'!T8</f>
        <v>0</v>
      </c>
      <c r="I7" s="358" t="str">
        <f aca="true" t="shared" si="2" ref="I7:I21">IF(AND(J7="OK",K7="OK"),"OK","ERRORE")</f>
        <v>OK</v>
      </c>
      <c r="J7" s="358" t="str">
        <f t="shared" si="0"/>
        <v>OK</v>
      </c>
      <c r="K7" s="358" t="str">
        <f t="shared" si="1"/>
        <v>OK</v>
      </c>
      <c r="L7" s="598">
        <f aca="true" t="shared" si="3" ref="L7:L21">IF(K7="KO",$K$5,IF(J7="KO",$J$5,""))</f>
      </c>
    </row>
    <row r="8" spans="1:12" ht="12.75">
      <c r="A8" s="131" t="str">
        <f>'t1'!A8</f>
        <v>ISPETTORE</v>
      </c>
      <c r="B8" s="312" t="str">
        <f>'t1'!B8</f>
        <v>0D0191</v>
      </c>
      <c r="C8" s="337">
        <f>'t11'!U10+'t11'!V10</f>
        <v>0</v>
      </c>
      <c r="D8" s="337">
        <f>'t1'!K8+'t1'!L8</f>
        <v>0</v>
      </c>
      <c r="E8" s="337">
        <f>'t3'!M8+'t3'!N8+'t3'!O8+'t3'!P8+'t3'!Q8+'t3'!R8</f>
        <v>0</v>
      </c>
      <c r="F8" s="337">
        <f>'t4'!S8</f>
        <v>0</v>
      </c>
      <c r="G8" s="335">
        <f>'t4'!E22</f>
        <v>0</v>
      </c>
      <c r="H8" s="337">
        <f>'t5'!S9+'t5'!T9</f>
        <v>0</v>
      </c>
      <c r="I8" s="358" t="str">
        <f t="shared" si="2"/>
        <v>OK</v>
      </c>
      <c r="J8" s="358" t="str">
        <f t="shared" si="0"/>
        <v>OK</v>
      </c>
      <c r="K8" s="358" t="str">
        <f t="shared" si="1"/>
        <v>OK</v>
      </c>
      <c r="L8" s="598">
        <f t="shared" si="3"/>
      </c>
    </row>
    <row r="9" spans="1:12" ht="12.75">
      <c r="A9" s="131" t="str">
        <f>'t1'!A9</f>
        <v>III CAPPELLANO CAPO + 23 ANNI</v>
      </c>
      <c r="B9" s="312" t="str">
        <f>'t1'!B9</f>
        <v>0D0545</v>
      </c>
      <c r="C9" s="337">
        <f>'t11'!U11+'t11'!V11</f>
        <v>0</v>
      </c>
      <c r="D9" s="337">
        <f>'t1'!K9+'t1'!L9</f>
        <v>0</v>
      </c>
      <c r="E9" s="337">
        <f>'t3'!M9+'t3'!N9+'t3'!O9+'t3'!P9+'t3'!Q9+'t3'!R9</f>
        <v>0</v>
      </c>
      <c r="F9" s="337">
        <f>'t4'!S9</f>
        <v>0</v>
      </c>
      <c r="G9" s="335">
        <f>'t4'!F22</f>
        <v>0</v>
      </c>
      <c r="H9" s="337">
        <f>'t5'!S10+'t5'!T10</f>
        <v>0</v>
      </c>
      <c r="I9" s="358" t="str">
        <f t="shared" si="2"/>
        <v>OK</v>
      </c>
      <c r="J9" s="358" t="str">
        <f t="shared" si="0"/>
        <v>OK</v>
      </c>
      <c r="K9" s="358" t="str">
        <f t="shared" si="1"/>
        <v>OK</v>
      </c>
      <c r="L9" s="598">
        <f t="shared" si="3"/>
      </c>
    </row>
    <row r="10" spans="1:12" ht="12.75">
      <c r="A10" s="131" t="str">
        <f>'t1'!A10</f>
        <v>III CAPPELLANO CAPO</v>
      </c>
      <c r="B10" s="312" t="str">
        <f>'t1'!B10</f>
        <v>0D0357</v>
      </c>
      <c r="C10" s="337">
        <f>'t11'!U12+'t11'!V12</f>
        <v>0</v>
      </c>
      <c r="D10" s="337">
        <f>'t1'!K10+'t1'!L10</f>
        <v>0</v>
      </c>
      <c r="E10" s="337">
        <f>'t3'!M10+'t3'!N10+'t3'!O10+'t3'!P10+'t3'!Q10+'t3'!R10</f>
        <v>0</v>
      </c>
      <c r="F10" s="337">
        <f>'t4'!S10</f>
        <v>0</v>
      </c>
      <c r="G10" s="335">
        <f>'t4'!G22</f>
        <v>0</v>
      </c>
      <c r="H10" s="337">
        <f>'t5'!S11+'t5'!T11</f>
        <v>0</v>
      </c>
      <c r="I10" s="358" t="str">
        <f t="shared" si="2"/>
        <v>OK</v>
      </c>
      <c r="J10" s="358" t="str">
        <f t="shared" si="0"/>
        <v>OK</v>
      </c>
      <c r="K10" s="358" t="str">
        <f t="shared" si="1"/>
        <v>OK</v>
      </c>
      <c r="L10" s="598">
        <f t="shared" si="3"/>
      </c>
    </row>
    <row r="11" spans="1:12" ht="12.75">
      <c r="A11" s="131" t="str">
        <f>'t1'!A11</f>
        <v>II CAPPELLANO CAPO + 23 ANNI</v>
      </c>
      <c r="B11" s="312" t="str">
        <f>'t1'!B11</f>
        <v>0D0546</v>
      </c>
      <c r="C11" s="337">
        <f>'t11'!U13+'t11'!V13</f>
        <v>0</v>
      </c>
      <c r="D11" s="337">
        <f>'t1'!K11+'t1'!L11</f>
        <v>0</v>
      </c>
      <c r="E11" s="337">
        <f>'t3'!M11+'t3'!N11+'t3'!O11+'t3'!P11+'t3'!Q11+'t3'!R11</f>
        <v>0</v>
      </c>
      <c r="F11" s="337">
        <f>'t4'!S11</f>
        <v>0</v>
      </c>
      <c r="G11" s="335">
        <f>'t4'!H22</f>
        <v>0</v>
      </c>
      <c r="H11" s="337">
        <f>'t5'!S12+'t5'!T12</f>
        <v>0</v>
      </c>
      <c r="I11" s="358" t="str">
        <f t="shared" si="2"/>
        <v>OK</v>
      </c>
      <c r="J11" s="358" t="str">
        <f t="shared" si="0"/>
        <v>OK</v>
      </c>
      <c r="K11" s="358" t="str">
        <f t="shared" si="1"/>
        <v>OK</v>
      </c>
      <c r="L11" s="598">
        <f t="shared" si="3"/>
      </c>
    </row>
    <row r="12" spans="1:12" ht="12.75">
      <c r="A12" s="131" t="str">
        <f>'t1'!A12</f>
        <v>II  CAPPELLANO  CAPO  +  18 (TEN.COL.)</v>
      </c>
      <c r="B12" s="312" t="str">
        <f>'t1'!B12</f>
        <v>0D0969</v>
      </c>
      <c r="C12" s="337">
        <f>'t11'!U14+'t11'!V14</f>
        <v>0</v>
      </c>
      <c r="D12" s="337">
        <f>'t1'!K12+'t1'!L12</f>
        <v>0</v>
      </c>
      <c r="E12" s="337">
        <f>'t3'!M12+'t3'!N12+'t3'!O12+'t3'!P12+'t3'!Q12+'t3'!R12</f>
        <v>0</v>
      </c>
      <c r="F12" s="337">
        <f>'t4'!S12</f>
        <v>0</v>
      </c>
      <c r="G12" s="335">
        <f>'t4'!I22</f>
        <v>0</v>
      </c>
      <c r="H12" s="337">
        <f>'t5'!S13+'t5'!T13</f>
        <v>0</v>
      </c>
      <c r="I12" s="358" t="str">
        <f t="shared" si="2"/>
        <v>OK</v>
      </c>
      <c r="J12" s="358" t="str">
        <f t="shared" si="0"/>
        <v>OK</v>
      </c>
      <c r="K12" s="358" t="str">
        <f t="shared" si="1"/>
        <v>OK</v>
      </c>
      <c r="L12" s="598">
        <f t="shared" si="3"/>
      </c>
    </row>
    <row r="13" spans="1:12" ht="12.75">
      <c r="A13" s="131" t="str">
        <f>'t1'!A13</f>
        <v>II CAPPELLANO CAPO +13 ANNI</v>
      </c>
      <c r="B13" s="312" t="str">
        <f>'t1'!B13</f>
        <v>0D0547</v>
      </c>
      <c r="C13" s="337">
        <f>'t11'!U15+'t11'!V15</f>
        <v>0</v>
      </c>
      <c r="D13" s="337">
        <f>'t1'!K13+'t1'!L13</f>
        <v>0</v>
      </c>
      <c r="E13" s="337">
        <f>'t3'!M13+'t3'!N13+'t3'!O13+'t3'!P13+'t3'!Q13+'t3'!R13</f>
        <v>0</v>
      </c>
      <c r="F13" s="337">
        <f>'t4'!S13</f>
        <v>0</v>
      </c>
      <c r="G13" s="335">
        <f>'t4'!J22</f>
        <v>0</v>
      </c>
      <c r="H13" s="337">
        <f>'t5'!S14+'t5'!T14</f>
        <v>0</v>
      </c>
      <c r="I13" s="358" t="str">
        <f t="shared" si="2"/>
        <v>OK</v>
      </c>
      <c r="J13" s="358" t="str">
        <f t="shared" si="0"/>
        <v>OK</v>
      </c>
      <c r="K13" s="358" t="str">
        <f t="shared" si="1"/>
        <v>OK</v>
      </c>
      <c r="L13" s="598">
        <f t="shared" si="3"/>
      </c>
    </row>
    <row r="14" spans="1:12" ht="12.75">
      <c r="A14" s="131" t="str">
        <f>'t1'!A14</f>
        <v>I CAPPELLANO CAPO + 23 ANNI</v>
      </c>
      <c r="B14" s="312" t="str">
        <f>'t1'!B14</f>
        <v>0D0548</v>
      </c>
      <c r="C14" s="337">
        <f>'t11'!U16+'t11'!V16</f>
        <v>0</v>
      </c>
      <c r="D14" s="337">
        <f>'t1'!K14+'t1'!L14</f>
        <v>0</v>
      </c>
      <c r="E14" s="337">
        <f>'t3'!M14+'t3'!N14+'t3'!O14+'t3'!P14+'t3'!Q14+'t3'!R14</f>
        <v>0</v>
      </c>
      <c r="F14" s="337">
        <f>'t4'!S14</f>
        <v>0</v>
      </c>
      <c r="G14" s="335">
        <f>'t4'!K22</f>
        <v>0</v>
      </c>
      <c r="H14" s="337">
        <f>'t5'!S15+'t5'!T15</f>
        <v>0</v>
      </c>
      <c r="I14" s="358" t="str">
        <f t="shared" si="2"/>
        <v>OK</v>
      </c>
      <c r="J14" s="358" t="str">
        <f t="shared" si="0"/>
        <v>OK</v>
      </c>
      <c r="K14" s="358" t="str">
        <f t="shared" si="1"/>
        <v>OK</v>
      </c>
      <c r="L14" s="598">
        <f t="shared" si="3"/>
      </c>
    </row>
    <row r="15" spans="1:12" ht="12.75">
      <c r="A15" s="131" t="str">
        <f>'t1'!A15</f>
        <v>I CAPPELLANO CAPO + 13 ANNI</v>
      </c>
      <c r="B15" s="312" t="str">
        <f>'t1'!B15</f>
        <v>0D0549</v>
      </c>
      <c r="C15" s="337">
        <f>'t11'!U17+'t11'!V17</f>
        <v>0</v>
      </c>
      <c r="D15" s="337">
        <f>'t1'!K15+'t1'!L15</f>
        <v>0</v>
      </c>
      <c r="E15" s="337">
        <f>'t3'!M15+'t3'!N15+'t3'!O15+'t3'!P15+'t3'!Q15+'t3'!R15</f>
        <v>0</v>
      </c>
      <c r="F15" s="337">
        <f>'t4'!S15</f>
        <v>0</v>
      </c>
      <c r="G15" s="335">
        <f>'t4'!L22</f>
        <v>0</v>
      </c>
      <c r="H15" s="337">
        <f>'t5'!S16+'t5'!T16</f>
        <v>0</v>
      </c>
      <c r="I15" s="358" t="str">
        <f t="shared" si="2"/>
        <v>OK</v>
      </c>
      <c r="J15" s="358" t="str">
        <f t="shared" si="0"/>
        <v>OK</v>
      </c>
      <c r="K15" s="358" t="str">
        <f t="shared" si="1"/>
        <v>OK</v>
      </c>
      <c r="L15" s="598">
        <f t="shared" si="3"/>
      </c>
    </row>
    <row r="16" spans="1:12" ht="12.75">
      <c r="A16" s="131" t="str">
        <f>'t1'!A16</f>
        <v>II CAPPELLANO CAPO</v>
      </c>
      <c r="B16" s="312" t="str">
        <f>'t1'!B16</f>
        <v>019355</v>
      </c>
      <c r="C16" s="337">
        <f>'t11'!U18+'t11'!V18</f>
        <v>0</v>
      </c>
      <c r="D16" s="337">
        <f>'t1'!K16+'t1'!L16</f>
        <v>0</v>
      </c>
      <c r="E16" s="337">
        <f>'t3'!M16+'t3'!N16+'t3'!O16+'t3'!P16+'t3'!Q16+'t3'!R16</f>
        <v>0</v>
      </c>
      <c r="F16" s="337">
        <f>'t4'!S16</f>
        <v>0</v>
      </c>
      <c r="G16" s="335">
        <f>'t4'!M22</f>
        <v>0</v>
      </c>
      <c r="H16" s="337">
        <f>'t5'!S17+'t5'!T17</f>
        <v>0</v>
      </c>
      <c r="I16" s="358" t="str">
        <f t="shared" si="2"/>
        <v>OK</v>
      </c>
      <c r="J16" s="358" t="str">
        <f t="shared" si="0"/>
        <v>OK</v>
      </c>
      <c r="K16" s="358" t="str">
        <f t="shared" si="1"/>
        <v>OK</v>
      </c>
      <c r="L16" s="598">
        <f t="shared" si="3"/>
      </c>
    </row>
    <row r="17" spans="1:12" ht="12.75">
      <c r="A17" s="131" t="str">
        <f>'t1'!A17</f>
        <v>I  CAPPELLANO  CAPO  CON 3 ANNI NEL GRADO (MAGG.)</v>
      </c>
      <c r="B17" s="312" t="str">
        <f>'t1'!B17</f>
        <v>019970</v>
      </c>
      <c r="C17" s="337">
        <f>'t11'!U19+'t11'!V19</f>
        <v>0</v>
      </c>
      <c r="D17" s="337">
        <f>'t1'!K17+'t1'!L17</f>
        <v>0</v>
      </c>
      <c r="E17" s="337">
        <f>'t3'!M17+'t3'!N17+'t3'!O17+'t3'!P17+'t3'!Q17+'t3'!R17</f>
        <v>0</v>
      </c>
      <c r="F17" s="337">
        <f>'t4'!S17</f>
        <v>0</v>
      </c>
      <c r="G17" s="335">
        <f>'t4'!N22</f>
        <v>0</v>
      </c>
      <c r="H17" s="337">
        <f>'t5'!S18+'t5'!T18</f>
        <v>0</v>
      </c>
      <c r="I17" s="358" t="str">
        <f t="shared" si="2"/>
        <v>OK</v>
      </c>
      <c r="J17" s="358" t="str">
        <f t="shared" si="0"/>
        <v>OK</v>
      </c>
      <c r="K17" s="358" t="str">
        <f t="shared" si="1"/>
        <v>OK</v>
      </c>
      <c r="L17" s="598">
        <f t="shared" si="3"/>
      </c>
    </row>
    <row r="18" spans="1:12" ht="12.75">
      <c r="A18" s="131" t="str">
        <f>'t1'!A18</f>
        <v>I CAPPELLANO CAPO</v>
      </c>
      <c r="B18" s="312" t="str">
        <f>'t1'!B18</f>
        <v>019287</v>
      </c>
      <c r="C18" s="337">
        <f>'t11'!U20+'t11'!V20</f>
        <v>0</v>
      </c>
      <c r="D18" s="337">
        <f>'t1'!K18+'t1'!L18</f>
        <v>0</v>
      </c>
      <c r="E18" s="337">
        <f>'t3'!M18+'t3'!N18+'t3'!O18+'t3'!P18+'t3'!Q18+'t3'!R18</f>
        <v>0</v>
      </c>
      <c r="F18" s="337">
        <f>'t4'!S18</f>
        <v>0</v>
      </c>
      <c r="G18" s="335">
        <f>'t4'!O22</f>
        <v>0</v>
      </c>
      <c r="H18" s="337">
        <f>'t5'!S19+'t5'!T19</f>
        <v>0</v>
      </c>
      <c r="I18" s="358" t="str">
        <f t="shared" si="2"/>
        <v>OK</v>
      </c>
      <c r="J18" s="358" t="str">
        <f t="shared" si="0"/>
        <v>OK</v>
      </c>
      <c r="K18" s="358" t="str">
        <f t="shared" si="1"/>
        <v>OK</v>
      </c>
      <c r="L18" s="598">
        <f t="shared" si="3"/>
      </c>
    </row>
    <row r="19" spans="1:12" ht="12.75">
      <c r="A19" s="131" t="str">
        <f>'t1'!A19</f>
        <v>CAPPELLANO  CAPO + 10  (CAP.)</v>
      </c>
      <c r="B19" s="312" t="str">
        <f>'t1'!B19</f>
        <v>018971</v>
      </c>
      <c r="C19" s="337">
        <f>'t11'!U21+'t11'!V21</f>
        <v>0</v>
      </c>
      <c r="D19" s="337">
        <f>'t1'!K19+'t1'!L19</f>
        <v>0</v>
      </c>
      <c r="E19" s="337">
        <f>'t3'!M19+'t3'!N19+'t3'!O19+'t3'!P19+'t3'!Q19+'t3'!R19</f>
        <v>0</v>
      </c>
      <c r="F19" s="337">
        <f>'t4'!S19</f>
        <v>0</v>
      </c>
      <c r="G19" s="335">
        <f>'t4'!P22</f>
        <v>0</v>
      </c>
      <c r="H19" s="337">
        <f>'t5'!S20+'t5'!T20</f>
        <v>0</v>
      </c>
      <c r="I19" s="358" t="str">
        <f t="shared" si="2"/>
        <v>OK</v>
      </c>
      <c r="J19" s="358" t="str">
        <f t="shared" si="0"/>
        <v>OK</v>
      </c>
      <c r="K19" s="358" t="str">
        <f t="shared" si="1"/>
        <v>OK</v>
      </c>
      <c r="L19" s="598">
        <f t="shared" si="3"/>
      </c>
    </row>
    <row r="20" spans="1:12" ht="12.75">
      <c r="A20" s="131" t="str">
        <f>'t1'!A20</f>
        <v>CAPPELLANO CAPO</v>
      </c>
      <c r="B20" s="312" t="str">
        <f>'t1'!B20</f>
        <v>018284</v>
      </c>
      <c r="C20" s="337">
        <f>'t11'!U22+'t11'!V22</f>
        <v>0</v>
      </c>
      <c r="D20" s="337">
        <f>'t1'!K20+'t1'!L20</f>
        <v>0</v>
      </c>
      <c r="E20" s="337">
        <f>'t3'!M20+'t3'!N20+'t3'!O20+'t3'!P20+'t3'!Q20+'t3'!R20</f>
        <v>0</v>
      </c>
      <c r="F20" s="337">
        <f>'t4'!S20</f>
        <v>0</v>
      </c>
      <c r="G20" s="335">
        <f>'t4'!Q22</f>
        <v>0</v>
      </c>
      <c r="H20" s="337">
        <f>'t5'!S21+'t5'!T21</f>
        <v>0</v>
      </c>
      <c r="I20" s="358" t="str">
        <f t="shared" si="2"/>
        <v>OK</v>
      </c>
      <c r="J20" s="358" t="str">
        <f t="shared" si="0"/>
        <v>OK</v>
      </c>
      <c r="K20" s="358" t="str">
        <f t="shared" si="1"/>
        <v>OK</v>
      </c>
      <c r="L20" s="598">
        <f t="shared" si="3"/>
      </c>
    </row>
    <row r="21" spans="1:12" ht="12.75">
      <c r="A21" s="131" t="str">
        <f>'t1'!A21</f>
        <v>CAPPELLANO ADDETTO</v>
      </c>
      <c r="B21" s="312" t="str">
        <f>'t1'!B21</f>
        <v>018281</v>
      </c>
      <c r="C21" s="337">
        <f>'t11'!U23+'t11'!V23</f>
        <v>0</v>
      </c>
      <c r="D21" s="337">
        <f>'t1'!K21+'t1'!L21</f>
        <v>0</v>
      </c>
      <c r="E21" s="337">
        <f>'t3'!M21+'t3'!N21+'t3'!O21+'t3'!P21+'t3'!Q21+'t3'!R21</f>
        <v>0</v>
      </c>
      <c r="F21" s="337">
        <f>'t4'!S21</f>
        <v>0</v>
      </c>
      <c r="G21" s="335">
        <f>'t4'!R22</f>
        <v>0</v>
      </c>
      <c r="H21" s="337">
        <f>'t5'!S22+'t5'!T22</f>
        <v>0</v>
      </c>
      <c r="I21" s="358" t="str">
        <f t="shared" si="2"/>
        <v>OK</v>
      </c>
      <c r="J21" s="358" t="str">
        <f t="shared" si="0"/>
        <v>OK</v>
      </c>
      <c r="K21" s="358" t="str">
        <f t="shared" si="1"/>
        <v>OK</v>
      </c>
      <c r="L21" s="598">
        <f t="shared" si="3"/>
      </c>
    </row>
  </sheetData>
  <sheetProtection password="EA98" sheet="1" formatColumns="0" selectLockedCells="1" selectUnlockedCells="1"/>
  <mergeCells count="2">
    <mergeCell ref="A1:K1"/>
    <mergeCell ref="D2:K2"/>
  </mergeCells>
  <conditionalFormatting sqref="I6:I21">
    <cfRule type="notContainsText" priority="1" dxfId="1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2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54.83203125" style="5" customWidth="1"/>
    <col min="2" max="2" width="10" style="7" customWidth="1"/>
    <col min="3" max="4" width="17.83203125" style="7" customWidth="1"/>
    <col min="5" max="5" width="16.33203125" style="7" customWidth="1"/>
    <col min="6" max="6" width="15.83203125" style="102" customWidth="1"/>
    <col min="7" max="7" width="18.33203125" style="102" customWidth="1"/>
    <col min="8" max="8" width="16.33203125" style="7" customWidth="1"/>
    <col min="9" max="9" width="15.83203125" style="102" customWidth="1"/>
    <col min="10" max="10" width="18.33203125" style="7" customWidth="1"/>
  </cols>
  <sheetData>
    <row r="1" spans="1:13" s="5" customFormat="1" ht="43.5" customHeight="1">
      <c r="A1" s="954" t="str">
        <f>'t1'!A1</f>
        <v>CAPPELLANI MILITARI (CM09) - anno 2018</v>
      </c>
      <c r="B1" s="954"/>
      <c r="C1" s="954"/>
      <c r="D1" s="954"/>
      <c r="E1" s="954"/>
      <c r="F1" s="954"/>
      <c r="G1" s="954"/>
      <c r="H1" s="954"/>
      <c r="I1" s="954"/>
      <c r="J1" s="954"/>
      <c r="K1" s="3"/>
      <c r="M1"/>
    </row>
    <row r="2" spans="4:13" s="5" customFormat="1" ht="12.75" customHeight="1">
      <c r="D2" s="1032"/>
      <c r="E2" s="1032"/>
      <c r="F2" s="1032"/>
      <c r="G2" s="1032"/>
      <c r="H2" s="1032"/>
      <c r="I2" s="1032"/>
      <c r="J2" s="1032"/>
      <c r="K2" s="3"/>
      <c r="M2"/>
    </row>
    <row r="3" spans="1:3" s="5" customFormat="1" ht="21" customHeight="1">
      <c r="A3" s="189" t="s">
        <v>367</v>
      </c>
      <c r="B3" s="7"/>
      <c r="C3" s="7"/>
    </row>
    <row r="4" spans="1:10" ht="30">
      <c r="A4" s="175" t="s">
        <v>210</v>
      </c>
      <c r="B4" s="177" t="s">
        <v>172</v>
      </c>
      <c r="C4" s="552" t="s">
        <v>267</v>
      </c>
      <c r="D4" s="176" t="s">
        <v>274</v>
      </c>
      <c r="E4" s="552" t="s">
        <v>360</v>
      </c>
      <c r="F4" s="552" t="s">
        <v>366</v>
      </c>
      <c r="G4" s="176" t="s">
        <v>310</v>
      </c>
      <c r="H4" s="552" t="s">
        <v>361</v>
      </c>
      <c r="I4" s="552" t="s">
        <v>366</v>
      </c>
      <c r="J4" s="552" t="s">
        <v>362</v>
      </c>
    </row>
    <row r="5" spans="1:10" s="193" customFormat="1" ht="9.75">
      <c r="A5" s="174"/>
      <c r="B5" s="187"/>
      <c r="C5" s="187" t="s">
        <v>174</v>
      </c>
      <c r="D5" s="191" t="s">
        <v>175</v>
      </c>
      <c r="E5" s="191" t="s">
        <v>358</v>
      </c>
      <c r="F5" s="191" t="s">
        <v>364</v>
      </c>
      <c r="G5" s="191" t="s">
        <v>178</v>
      </c>
      <c r="H5" s="191" t="s">
        <v>359</v>
      </c>
      <c r="I5" s="191" t="s">
        <v>365</v>
      </c>
      <c r="J5" s="191"/>
    </row>
    <row r="6" spans="1:10" ht="12.75">
      <c r="A6" s="131" t="str">
        <f>'t1'!A6</f>
        <v>ORDINARIO MILITARE</v>
      </c>
      <c r="B6" s="312" t="str">
        <f>'t1'!B6</f>
        <v>0D0359</v>
      </c>
      <c r="C6" s="337">
        <f>'t13'!X6</f>
        <v>0</v>
      </c>
      <c r="D6" s="337">
        <f>'t13'!U6</f>
        <v>0</v>
      </c>
      <c r="E6" s="339" t="str">
        <f>IF($C6=0," ",IF(D6=0," ",D6/$C6))</f>
        <v> </v>
      </c>
      <c r="F6" s="317" t="str">
        <f>IF($C6=0," ",IF(D6=0," ",IF(E6&gt;0.2,"ERRORE","OK")))</f>
        <v> </v>
      </c>
      <c r="G6" s="337">
        <f>'t13'!V6</f>
        <v>0</v>
      </c>
      <c r="H6" s="339" t="str">
        <f>IF($C6=0," ",IF(G6=0," ",G6/$C6))</f>
        <v> </v>
      </c>
      <c r="I6" s="317" t="str">
        <f>IF($C6=0," ",IF(G6=0," ",IF(H6&gt;0.2,"ERRORE","OK")))</f>
        <v> </v>
      </c>
      <c r="J6" s="358" t="str">
        <f>IF(OR(F6="ERRORE",I6="ERRORE"),"ERRORE","OK")</f>
        <v>OK</v>
      </c>
    </row>
    <row r="7" spans="1:10" ht="12.75">
      <c r="A7" s="131" t="str">
        <f>'t1'!A7</f>
        <v>VICARIO GENERALE</v>
      </c>
      <c r="B7" s="312" t="str">
        <f>'t1'!B7</f>
        <v>0D0292</v>
      </c>
      <c r="C7" s="337">
        <f>'t13'!X7</f>
        <v>0</v>
      </c>
      <c r="D7" s="337">
        <f>'t13'!U7</f>
        <v>0</v>
      </c>
      <c r="E7" s="339" t="str">
        <f aca="true" t="shared" si="0" ref="E7:E21">IF($C7=0," ",IF(D7=0," ",D7/$C7))</f>
        <v> </v>
      </c>
      <c r="F7" s="317" t="str">
        <f aca="true" t="shared" si="1" ref="F7:F21">IF($C7=0," ",IF(D7=0," ",IF(E7&gt;0.2,"ERRORE","OK")))</f>
        <v> </v>
      </c>
      <c r="G7" s="337">
        <f>'t13'!V7</f>
        <v>0</v>
      </c>
      <c r="H7" s="339" t="str">
        <f aca="true" t="shared" si="2" ref="H7:H21">IF($C7=0," ",IF(G7=0," ",G7/$C7))</f>
        <v> </v>
      </c>
      <c r="I7" s="317" t="str">
        <f aca="true" t="shared" si="3" ref="I7:I21">IF($C7=0," ",IF(G7=0," ",IF(H7&gt;0.2,"ERRORE","OK")))</f>
        <v> </v>
      </c>
      <c r="J7" s="358" t="str">
        <f aca="true" t="shared" si="4" ref="J7:J21">IF(OR(F7="ERRORE",I7="ERRORE"),"ERRORE","OK")</f>
        <v>OK</v>
      </c>
    </row>
    <row r="8" spans="1:10" ht="12.75">
      <c r="A8" s="131" t="str">
        <f>'t1'!A8</f>
        <v>ISPETTORE</v>
      </c>
      <c r="B8" s="312" t="str">
        <f>'t1'!B8</f>
        <v>0D0191</v>
      </c>
      <c r="C8" s="337">
        <f>'t13'!X8</f>
        <v>0</v>
      </c>
      <c r="D8" s="337">
        <f>'t13'!U8</f>
        <v>0</v>
      </c>
      <c r="E8" s="339" t="str">
        <f t="shared" si="0"/>
        <v> </v>
      </c>
      <c r="F8" s="317" t="str">
        <f t="shared" si="1"/>
        <v> </v>
      </c>
      <c r="G8" s="337">
        <f>'t13'!V8</f>
        <v>0</v>
      </c>
      <c r="H8" s="339" t="str">
        <f t="shared" si="2"/>
        <v> </v>
      </c>
      <c r="I8" s="317" t="str">
        <f t="shared" si="3"/>
        <v> </v>
      </c>
      <c r="J8" s="358" t="str">
        <f t="shared" si="4"/>
        <v>OK</v>
      </c>
    </row>
    <row r="9" spans="1:10" ht="12.75">
      <c r="A9" s="131" t="str">
        <f>'t1'!A9</f>
        <v>III CAPPELLANO CAPO + 23 ANNI</v>
      </c>
      <c r="B9" s="312" t="str">
        <f>'t1'!B9</f>
        <v>0D0545</v>
      </c>
      <c r="C9" s="337">
        <f>'t13'!X9</f>
        <v>0</v>
      </c>
      <c r="D9" s="337">
        <f>'t13'!U9</f>
        <v>0</v>
      </c>
      <c r="E9" s="339" t="str">
        <f t="shared" si="0"/>
        <v> </v>
      </c>
      <c r="F9" s="317" t="str">
        <f t="shared" si="1"/>
        <v> </v>
      </c>
      <c r="G9" s="337">
        <f>'t13'!V9</f>
        <v>0</v>
      </c>
      <c r="H9" s="339" t="str">
        <f t="shared" si="2"/>
        <v> </v>
      </c>
      <c r="I9" s="317" t="str">
        <f t="shared" si="3"/>
        <v> </v>
      </c>
      <c r="J9" s="358" t="str">
        <f t="shared" si="4"/>
        <v>OK</v>
      </c>
    </row>
    <row r="10" spans="1:10" ht="12.75">
      <c r="A10" s="131" t="str">
        <f>'t1'!A10</f>
        <v>III CAPPELLANO CAPO</v>
      </c>
      <c r="B10" s="312" t="str">
        <f>'t1'!B10</f>
        <v>0D0357</v>
      </c>
      <c r="C10" s="337">
        <f>'t13'!X10</f>
        <v>0</v>
      </c>
      <c r="D10" s="337">
        <f>'t13'!U10</f>
        <v>0</v>
      </c>
      <c r="E10" s="339" t="str">
        <f t="shared" si="0"/>
        <v> </v>
      </c>
      <c r="F10" s="317" t="str">
        <f t="shared" si="1"/>
        <v> </v>
      </c>
      <c r="G10" s="337">
        <f>'t13'!V10</f>
        <v>0</v>
      </c>
      <c r="H10" s="339" t="str">
        <f t="shared" si="2"/>
        <v> </v>
      </c>
      <c r="I10" s="317" t="str">
        <f t="shared" si="3"/>
        <v> </v>
      </c>
      <c r="J10" s="358" t="str">
        <f t="shared" si="4"/>
        <v>OK</v>
      </c>
    </row>
    <row r="11" spans="1:10" ht="12.75">
      <c r="A11" s="131" t="str">
        <f>'t1'!A11</f>
        <v>II CAPPELLANO CAPO + 23 ANNI</v>
      </c>
      <c r="B11" s="312" t="str">
        <f>'t1'!B11</f>
        <v>0D0546</v>
      </c>
      <c r="C11" s="337">
        <f>'t13'!X11</f>
        <v>0</v>
      </c>
      <c r="D11" s="337">
        <f>'t13'!U11</f>
        <v>0</v>
      </c>
      <c r="E11" s="339" t="str">
        <f t="shared" si="0"/>
        <v> </v>
      </c>
      <c r="F11" s="317" t="str">
        <f t="shared" si="1"/>
        <v> </v>
      </c>
      <c r="G11" s="337">
        <f>'t13'!V11</f>
        <v>0</v>
      </c>
      <c r="H11" s="339" t="str">
        <f t="shared" si="2"/>
        <v> </v>
      </c>
      <c r="I11" s="317" t="str">
        <f t="shared" si="3"/>
        <v> </v>
      </c>
      <c r="J11" s="358" t="str">
        <f t="shared" si="4"/>
        <v>OK</v>
      </c>
    </row>
    <row r="12" spans="1:10" ht="12.75">
      <c r="A12" s="131" t="str">
        <f>'t1'!A12</f>
        <v>II  CAPPELLANO  CAPO  +  18 (TEN.COL.)</v>
      </c>
      <c r="B12" s="312" t="str">
        <f>'t1'!B12</f>
        <v>0D0969</v>
      </c>
      <c r="C12" s="337">
        <f>'t13'!X12</f>
        <v>0</v>
      </c>
      <c r="D12" s="337">
        <f>'t13'!U12</f>
        <v>0</v>
      </c>
      <c r="E12" s="339" t="str">
        <f t="shared" si="0"/>
        <v> </v>
      </c>
      <c r="F12" s="317" t="str">
        <f t="shared" si="1"/>
        <v> </v>
      </c>
      <c r="G12" s="337">
        <f>'t13'!V12</f>
        <v>0</v>
      </c>
      <c r="H12" s="339" t="str">
        <f t="shared" si="2"/>
        <v> </v>
      </c>
      <c r="I12" s="317" t="str">
        <f t="shared" si="3"/>
        <v> </v>
      </c>
      <c r="J12" s="358" t="str">
        <f t="shared" si="4"/>
        <v>OK</v>
      </c>
    </row>
    <row r="13" spans="1:10" ht="12.75">
      <c r="A13" s="131" t="str">
        <f>'t1'!A13</f>
        <v>II CAPPELLANO CAPO +13 ANNI</v>
      </c>
      <c r="B13" s="312" t="str">
        <f>'t1'!B13</f>
        <v>0D0547</v>
      </c>
      <c r="C13" s="337">
        <f>'t13'!X13</f>
        <v>0</v>
      </c>
      <c r="D13" s="337">
        <f>'t13'!U13</f>
        <v>0</v>
      </c>
      <c r="E13" s="339" t="str">
        <f t="shared" si="0"/>
        <v> </v>
      </c>
      <c r="F13" s="317" t="str">
        <f t="shared" si="1"/>
        <v> </v>
      </c>
      <c r="G13" s="337">
        <f>'t13'!V13</f>
        <v>0</v>
      </c>
      <c r="H13" s="339" t="str">
        <f t="shared" si="2"/>
        <v> </v>
      </c>
      <c r="I13" s="317" t="str">
        <f t="shared" si="3"/>
        <v> </v>
      </c>
      <c r="J13" s="358" t="str">
        <f t="shared" si="4"/>
        <v>OK</v>
      </c>
    </row>
    <row r="14" spans="1:10" ht="12.75">
      <c r="A14" s="131" t="str">
        <f>'t1'!A14</f>
        <v>I CAPPELLANO CAPO + 23 ANNI</v>
      </c>
      <c r="B14" s="312" t="str">
        <f>'t1'!B14</f>
        <v>0D0548</v>
      </c>
      <c r="C14" s="337">
        <f>'t13'!X14</f>
        <v>0</v>
      </c>
      <c r="D14" s="337">
        <f>'t13'!U14</f>
        <v>0</v>
      </c>
      <c r="E14" s="339" t="str">
        <f t="shared" si="0"/>
        <v> </v>
      </c>
      <c r="F14" s="317" t="str">
        <f t="shared" si="1"/>
        <v> </v>
      </c>
      <c r="G14" s="337">
        <f>'t13'!V14</f>
        <v>0</v>
      </c>
      <c r="H14" s="339" t="str">
        <f t="shared" si="2"/>
        <v> </v>
      </c>
      <c r="I14" s="317" t="str">
        <f t="shared" si="3"/>
        <v> </v>
      </c>
      <c r="J14" s="358" t="str">
        <f t="shared" si="4"/>
        <v>OK</v>
      </c>
    </row>
    <row r="15" spans="1:10" ht="12.75">
      <c r="A15" s="131" t="str">
        <f>'t1'!A15</f>
        <v>I CAPPELLANO CAPO + 13 ANNI</v>
      </c>
      <c r="B15" s="312" t="str">
        <f>'t1'!B15</f>
        <v>0D0549</v>
      </c>
      <c r="C15" s="337">
        <f>'t13'!X15</f>
        <v>0</v>
      </c>
      <c r="D15" s="337">
        <f>'t13'!U15</f>
        <v>0</v>
      </c>
      <c r="E15" s="339" t="str">
        <f t="shared" si="0"/>
        <v> </v>
      </c>
      <c r="F15" s="317" t="str">
        <f t="shared" si="1"/>
        <v> </v>
      </c>
      <c r="G15" s="337">
        <f>'t13'!V15</f>
        <v>0</v>
      </c>
      <c r="H15" s="339" t="str">
        <f t="shared" si="2"/>
        <v> </v>
      </c>
      <c r="I15" s="317" t="str">
        <f t="shared" si="3"/>
        <v> </v>
      </c>
      <c r="J15" s="358" t="str">
        <f t="shared" si="4"/>
        <v>OK</v>
      </c>
    </row>
    <row r="16" spans="1:10" ht="12.75">
      <c r="A16" s="131" t="str">
        <f>'t1'!A16</f>
        <v>II CAPPELLANO CAPO</v>
      </c>
      <c r="B16" s="312" t="str">
        <f>'t1'!B16</f>
        <v>019355</v>
      </c>
      <c r="C16" s="337">
        <f>'t13'!X16</f>
        <v>0</v>
      </c>
      <c r="D16" s="337">
        <f>'t13'!U16</f>
        <v>0</v>
      </c>
      <c r="E16" s="339" t="str">
        <f t="shared" si="0"/>
        <v> </v>
      </c>
      <c r="F16" s="317" t="str">
        <f t="shared" si="1"/>
        <v> </v>
      </c>
      <c r="G16" s="337">
        <f>'t13'!V16</f>
        <v>0</v>
      </c>
      <c r="H16" s="339" t="str">
        <f t="shared" si="2"/>
        <v> </v>
      </c>
      <c r="I16" s="317" t="str">
        <f t="shared" si="3"/>
        <v> </v>
      </c>
      <c r="J16" s="358" t="str">
        <f t="shared" si="4"/>
        <v>OK</v>
      </c>
    </row>
    <row r="17" spans="1:10" ht="12.75">
      <c r="A17" s="131" t="str">
        <f>'t1'!A17</f>
        <v>I  CAPPELLANO  CAPO  CON 3 ANNI NEL GRADO (MAGG.)</v>
      </c>
      <c r="B17" s="312" t="str">
        <f>'t1'!B17</f>
        <v>019970</v>
      </c>
      <c r="C17" s="337">
        <f>'t13'!X17</f>
        <v>0</v>
      </c>
      <c r="D17" s="337">
        <f>'t13'!U17</f>
        <v>0</v>
      </c>
      <c r="E17" s="339" t="str">
        <f t="shared" si="0"/>
        <v> </v>
      </c>
      <c r="F17" s="317" t="str">
        <f t="shared" si="1"/>
        <v> </v>
      </c>
      <c r="G17" s="337">
        <f>'t13'!V17</f>
        <v>0</v>
      </c>
      <c r="H17" s="339" t="str">
        <f t="shared" si="2"/>
        <v> </v>
      </c>
      <c r="I17" s="317" t="str">
        <f t="shared" si="3"/>
        <v> </v>
      </c>
      <c r="J17" s="358" t="str">
        <f t="shared" si="4"/>
        <v>OK</v>
      </c>
    </row>
    <row r="18" spans="1:10" ht="12.75">
      <c r="A18" s="131" t="str">
        <f>'t1'!A18</f>
        <v>I CAPPELLANO CAPO</v>
      </c>
      <c r="B18" s="312" t="str">
        <f>'t1'!B18</f>
        <v>019287</v>
      </c>
      <c r="C18" s="337">
        <f>'t13'!X18</f>
        <v>0</v>
      </c>
      <c r="D18" s="337">
        <f>'t13'!U18</f>
        <v>0</v>
      </c>
      <c r="E18" s="339" t="str">
        <f t="shared" si="0"/>
        <v> </v>
      </c>
      <c r="F18" s="317" t="str">
        <f t="shared" si="1"/>
        <v> </v>
      </c>
      <c r="G18" s="337">
        <f>'t13'!V18</f>
        <v>0</v>
      </c>
      <c r="H18" s="339" t="str">
        <f t="shared" si="2"/>
        <v> </v>
      </c>
      <c r="I18" s="317" t="str">
        <f t="shared" si="3"/>
        <v> </v>
      </c>
      <c r="J18" s="358" t="str">
        <f t="shared" si="4"/>
        <v>OK</v>
      </c>
    </row>
    <row r="19" spans="1:10" ht="12.75">
      <c r="A19" s="131" t="str">
        <f>'t1'!A19</f>
        <v>CAPPELLANO  CAPO + 10  (CAP.)</v>
      </c>
      <c r="B19" s="312" t="str">
        <f>'t1'!B19</f>
        <v>018971</v>
      </c>
      <c r="C19" s="337">
        <f>'t13'!X19</f>
        <v>0</v>
      </c>
      <c r="D19" s="337">
        <f>'t13'!U19</f>
        <v>0</v>
      </c>
      <c r="E19" s="339" t="str">
        <f t="shared" si="0"/>
        <v> </v>
      </c>
      <c r="F19" s="317" t="str">
        <f t="shared" si="1"/>
        <v> </v>
      </c>
      <c r="G19" s="337">
        <f>'t13'!V19</f>
        <v>0</v>
      </c>
      <c r="H19" s="339" t="str">
        <f t="shared" si="2"/>
        <v> </v>
      </c>
      <c r="I19" s="317" t="str">
        <f t="shared" si="3"/>
        <v> </v>
      </c>
      <c r="J19" s="358" t="str">
        <f t="shared" si="4"/>
        <v>OK</v>
      </c>
    </row>
    <row r="20" spans="1:10" ht="12.75">
      <c r="A20" s="131" t="str">
        <f>'t1'!A20</f>
        <v>CAPPELLANO CAPO</v>
      </c>
      <c r="B20" s="312" t="str">
        <f>'t1'!B20</f>
        <v>018284</v>
      </c>
      <c r="C20" s="337">
        <f>'t13'!X20</f>
        <v>0</v>
      </c>
      <c r="D20" s="337">
        <f>'t13'!U20</f>
        <v>0</v>
      </c>
      <c r="E20" s="339" t="str">
        <f t="shared" si="0"/>
        <v> </v>
      </c>
      <c r="F20" s="317" t="str">
        <f t="shared" si="1"/>
        <v> </v>
      </c>
      <c r="G20" s="337">
        <f>'t13'!V20</f>
        <v>0</v>
      </c>
      <c r="H20" s="339" t="str">
        <f t="shared" si="2"/>
        <v> </v>
      </c>
      <c r="I20" s="317" t="str">
        <f t="shared" si="3"/>
        <v> </v>
      </c>
      <c r="J20" s="358" t="str">
        <f t="shared" si="4"/>
        <v>OK</v>
      </c>
    </row>
    <row r="21" spans="1:10" ht="12.75">
      <c r="A21" s="131" t="str">
        <f>'t1'!A21</f>
        <v>CAPPELLANO ADDETTO</v>
      </c>
      <c r="B21" s="312" t="str">
        <f>'t1'!B21</f>
        <v>018281</v>
      </c>
      <c r="C21" s="337">
        <f>'t13'!X21</f>
        <v>0</v>
      </c>
      <c r="D21" s="337">
        <f>'t13'!U21</f>
        <v>0</v>
      </c>
      <c r="E21" s="339" t="str">
        <f t="shared" si="0"/>
        <v> </v>
      </c>
      <c r="F21" s="317" t="str">
        <f t="shared" si="1"/>
        <v> </v>
      </c>
      <c r="G21" s="337">
        <f>'t13'!V21</f>
        <v>0</v>
      </c>
      <c r="H21" s="339" t="str">
        <f t="shared" si="2"/>
        <v> </v>
      </c>
      <c r="I21" s="317" t="str">
        <f t="shared" si="3"/>
        <v> </v>
      </c>
      <c r="J21" s="358"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T25"/>
  <sheetViews>
    <sheetView showGridLines="0" zoomScalePageLayoutView="0" workbookViewId="0" topLeftCell="A1">
      <pane xSplit="2" ySplit="5" topLeftCell="E6" activePane="bottomRight" state="frozen"/>
      <selection pane="topLeft" activeCell="A2" sqref="A2"/>
      <selection pane="topRight" activeCell="A2" sqref="A2"/>
      <selection pane="bottomLeft" activeCell="A2" sqref="A2"/>
      <selection pane="bottomRight" activeCell="E6" sqref="E6"/>
    </sheetView>
  </sheetViews>
  <sheetFormatPr defaultColWidth="10.66015625" defaultRowHeight="10.5"/>
  <cols>
    <col min="1" max="1" width="54.83203125" style="87" customWidth="1"/>
    <col min="2" max="2" width="10.66015625" style="96" customWidth="1"/>
    <col min="3" max="16" width="11.5" style="87" customWidth="1"/>
    <col min="17" max="18" width="11.5" style="0" customWidth="1"/>
    <col min="19" max="19" width="9.16015625" style="87" hidden="1" customWidth="1"/>
    <col min="20" max="20" width="9.16015625" style="87" customWidth="1"/>
    <col min="21" max="21" width="6.66015625" style="87" customWidth="1"/>
    <col min="22" max="25" width="10.83203125" style="87" customWidth="1"/>
    <col min="26" max="16384" width="10.66015625" style="87" customWidth="1"/>
  </cols>
  <sheetData>
    <row r="1" spans="1:19" s="5" customFormat="1" ht="43.5" customHeight="1">
      <c r="A1" s="954" t="str">
        <f>'t1'!A1</f>
        <v>CAPPELLANI MILITARI (CM09) - anno 2018</v>
      </c>
      <c r="B1" s="954"/>
      <c r="C1" s="954"/>
      <c r="D1" s="954"/>
      <c r="E1" s="954"/>
      <c r="F1" s="954"/>
      <c r="G1" s="954"/>
      <c r="H1" s="954"/>
      <c r="I1" s="954"/>
      <c r="J1" s="954"/>
      <c r="K1" s="954"/>
      <c r="L1" s="954"/>
      <c r="M1" s="954"/>
      <c r="N1" s="954"/>
      <c r="O1" s="3"/>
      <c r="P1" s="306"/>
      <c r="Q1"/>
      <c r="R1"/>
      <c r="S1"/>
    </row>
    <row r="2" spans="1:19" s="5" customFormat="1" ht="30" customHeight="1" thickBot="1">
      <c r="A2" s="305"/>
      <c r="B2" s="2"/>
      <c r="C2" s="3"/>
      <c r="D2" s="3"/>
      <c r="E2" s="3"/>
      <c r="F2" s="955"/>
      <c r="G2" s="955"/>
      <c r="H2" s="955"/>
      <c r="I2" s="955"/>
      <c r="J2" s="955"/>
      <c r="K2" s="955"/>
      <c r="L2" s="955"/>
      <c r="M2" s="955"/>
      <c r="N2" s="955"/>
      <c r="O2" s="955"/>
      <c r="P2" s="955"/>
      <c r="Q2"/>
      <c r="R2"/>
      <c r="S2"/>
    </row>
    <row r="3" spans="1:20" ht="18.75" customHeight="1" thickBot="1">
      <c r="A3" s="88"/>
      <c r="B3" s="89"/>
      <c r="C3" s="134" t="s">
        <v>119</v>
      </c>
      <c r="D3" s="135"/>
      <c r="E3" s="135"/>
      <c r="F3" s="136"/>
      <c r="G3" s="135"/>
      <c r="H3" s="135"/>
      <c r="I3" s="135"/>
      <c r="J3" s="135"/>
      <c r="K3" s="135"/>
      <c r="L3" s="135"/>
      <c r="M3" s="959" t="s">
        <v>120</v>
      </c>
      <c r="N3" s="960"/>
      <c r="O3" s="960"/>
      <c r="P3" s="960"/>
      <c r="Q3" s="960"/>
      <c r="R3" s="961"/>
      <c r="S3"/>
      <c r="T3"/>
    </row>
    <row r="4" spans="1:20" ht="21.75" customHeight="1" thickTop="1">
      <c r="A4" s="276" t="s">
        <v>117</v>
      </c>
      <c r="B4" s="277" t="s">
        <v>56</v>
      </c>
      <c r="C4" s="137" t="s">
        <v>164</v>
      </c>
      <c r="D4" s="138"/>
      <c r="E4" s="956" t="s">
        <v>85</v>
      </c>
      <c r="F4" s="957"/>
      <c r="G4" s="958" t="s">
        <v>48</v>
      </c>
      <c r="H4" s="958"/>
      <c r="I4" s="958" t="s">
        <v>561</v>
      </c>
      <c r="J4" s="958"/>
      <c r="K4" s="962" t="s">
        <v>562</v>
      </c>
      <c r="L4" s="963"/>
      <c r="M4" s="137" t="s">
        <v>164</v>
      </c>
      <c r="N4" s="139"/>
      <c r="O4" s="140" t="s">
        <v>85</v>
      </c>
      <c r="P4" s="139"/>
      <c r="Q4" s="140" t="s">
        <v>48</v>
      </c>
      <c r="R4" s="139"/>
      <c r="S4"/>
      <c r="T4"/>
    </row>
    <row r="5" spans="1:20" ht="10.5" thickBot="1">
      <c r="A5" s="755" t="s">
        <v>513</v>
      </c>
      <c r="B5" s="278"/>
      <c r="C5" s="141" t="s">
        <v>57</v>
      </c>
      <c r="D5" s="142" t="s">
        <v>58</v>
      </c>
      <c r="E5" s="143" t="s">
        <v>57</v>
      </c>
      <c r="F5" s="142" t="s">
        <v>58</v>
      </c>
      <c r="G5" s="143" t="s">
        <v>57</v>
      </c>
      <c r="H5" s="142" t="s">
        <v>58</v>
      </c>
      <c r="I5" s="143" t="s">
        <v>57</v>
      </c>
      <c r="J5" s="142" t="s">
        <v>58</v>
      </c>
      <c r="K5" s="143" t="s">
        <v>57</v>
      </c>
      <c r="L5" s="142" t="s">
        <v>58</v>
      </c>
      <c r="M5" s="144" t="s">
        <v>57</v>
      </c>
      <c r="N5" s="145" t="s">
        <v>58</v>
      </c>
      <c r="O5" s="146" t="s">
        <v>57</v>
      </c>
      <c r="P5" s="145" t="s">
        <v>58</v>
      </c>
      <c r="Q5" s="146" t="s">
        <v>57</v>
      </c>
      <c r="R5" s="145" t="s">
        <v>58</v>
      </c>
      <c r="S5"/>
      <c r="T5"/>
    </row>
    <row r="6" spans="1:20" ht="12.75" customHeight="1" thickTop="1">
      <c r="A6" s="20" t="str">
        <f>'t1'!A6</f>
        <v>ORDINARIO MILITARE</v>
      </c>
      <c r="B6" s="279" t="str">
        <f>'t1'!B6</f>
        <v>0D0359</v>
      </c>
      <c r="C6" s="219"/>
      <c r="D6" s="220"/>
      <c r="E6" s="221"/>
      <c r="F6" s="506"/>
      <c r="G6" s="508"/>
      <c r="H6" s="220"/>
      <c r="I6" s="508"/>
      <c r="J6" s="220"/>
      <c r="K6" s="508"/>
      <c r="L6" s="220"/>
      <c r="M6" s="222"/>
      <c r="N6" s="223"/>
      <c r="O6" s="224"/>
      <c r="P6" s="543"/>
      <c r="Q6" s="544"/>
      <c r="R6" s="537"/>
      <c r="S6">
        <f>'t1'!M6</f>
        <v>0</v>
      </c>
      <c r="T6"/>
    </row>
    <row r="7" spans="1:20" ht="12.75" customHeight="1">
      <c r="A7" s="19" t="str">
        <f>'t1'!A7</f>
        <v>VICARIO GENERALE</v>
      </c>
      <c r="B7" s="280" t="str">
        <f>'t1'!B7</f>
        <v>0D0292</v>
      </c>
      <c r="C7" s="219"/>
      <c r="D7" s="220"/>
      <c r="E7" s="221"/>
      <c r="F7" s="506"/>
      <c r="G7" s="228"/>
      <c r="H7" s="220"/>
      <c r="I7" s="228"/>
      <c r="J7" s="220"/>
      <c r="K7" s="228"/>
      <c r="L7" s="220"/>
      <c r="M7" s="222"/>
      <c r="N7" s="223"/>
      <c r="O7" s="224"/>
      <c r="P7" s="545"/>
      <c r="Q7" s="546"/>
      <c r="R7" s="538"/>
      <c r="S7">
        <f>'t1'!M7</f>
        <v>0</v>
      </c>
      <c r="T7"/>
    </row>
    <row r="8" spans="1:20" ht="12.75" customHeight="1">
      <c r="A8" s="19" t="str">
        <f>'t1'!A8</f>
        <v>ISPETTORE</v>
      </c>
      <c r="B8" s="280" t="str">
        <f>'t1'!B8</f>
        <v>0D0191</v>
      </c>
      <c r="C8" s="219"/>
      <c r="D8" s="220"/>
      <c r="E8" s="221"/>
      <c r="F8" s="506"/>
      <c r="G8" s="228"/>
      <c r="H8" s="220"/>
      <c r="I8" s="228"/>
      <c r="J8" s="220"/>
      <c r="K8" s="228"/>
      <c r="L8" s="220"/>
      <c r="M8" s="222"/>
      <c r="N8" s="223"/>
      <c r="O8" s="224"/>
      <c r="P8" s="545"/>
      <c r="Q8" s="546"/>
      <c r="R8" s="538"/>
      <c r="S8">
        <f>'t1'!M8</f>
        <v>0</v>
      </c>
      <c r="T8"/>
    </row>
    <row r="9" spans="1:20" ht="12.75" customHeight="1">
      <c r="A9" s="19" t="str">
        <f>'t1'!A9</f>
        <v>III CAPPELLANO CAPO + 23 ANNI</v>
      </c>
      <c r="B9" s="280" t="str">
        <f>'t1'!B9</f>
        <v>0D0545</v>
      </c>
      <c r="C9" s="219"/>
      <c r="D9" s="220"/>
      <c r="E9" s="221"/>
      <c r="F9" s="506"/>
      <c r="G9" s="228"/>
      <c r="H9" s="220"/>
      <c r="I9" s="228"/>
      <c r="J9" s="220"/>
      <c r="K9" s="228"/>
      <c r="L9" s="220"/>
      <c r="M9" s="222"/>
      <c r="N9" s="223"/>
      <c r="O9" s="224"/>
      <c r="P9" s="545"/>
      <c r="Q9" s="546"/>
      <c r="R9" s="538"/>
      <c r="S9">
        <f>'t1'!M9</f>
        <v>0</v>
      </c>
      <c r="T9"/>
    </row>
    <row r="10" spans="1:20" ht="12.75" customHeight="1">
      <c r="A10" s="19" t="str">
        <f>'t1'!A10</f>
        <v>III CAPPELLANO CAPO</v>
      </c>
      <c r="B10" s="280" t="str">
        <f>'t1'!B10</f>
        <v>0D0357</v>
      </c>
      <c r="C10" s="219"/>
      <c r="D10" s="220"/>
      <c r="E10" s="221"/>
      <c r="F10" s="506"/>
      <c r="G10" s="228"/>
      <c r="H10" s="220"/>
      <c r="I10" s="228"/>
      <c r="J10" s="220"/>
      <c r="K10" s="228"/>
      <c r="L10" s="220"/>
      <c r="M10" s="222"/>
      <c r="N10" s="223"/>
      <c r="O10" s="224"/>
      <c r="P10" s="545"/>
      <c r="Q10" s="546"/>
      <c r="R10" s="538"/>
      <c r="S10">
        <f>'t1'!M10</f>
        <v>0</v>
      </c>
      <c r="T10"/>
    </row>
    <row r="11" spans="1:20" ht="12.75" customHeight="1">
      <c r="A11" s="19" t="str">
        <f>'t1'!A11</f>
        <v>II CAPPELLANO CAPO + 23 ANNI</v>
      </c>
      <c r="B11" s="280" t="str">
        <f>'t1'!B11</f>
        <v>0D0546</v>
      </c>
      <c r="C11" s="219"/>
      <c r="D11" s="220"/>
      <c r="E11" s="221"/>
      <c r="F11" s="506"/>
      <c r="G11" s="228"/>
      <c r="H11" s="220"/>
      <c r="I11" s="228"/>
      <c r="J11" s="220"/>
      <c r="K11" s="228"/>
      <c r="L11" s="220"/>
      <c r="M11" s="222"/>
      <c r="N11" s="223"/>
      <c r="O11" s="224"/>
      <c r="P11" s="545"/>
      <c r="Q11" s="546"/>
      <c r="R11" s="538"/>
      <c r="S11">
        <f>'t1'!M11</f>
        <v>0</v>
      </c>
      <c r="T11"/>
    </row>
    <row r="12" spans="1:20" ht="12.75" customHeight="1">
      <c r="A12" s="19" t="str">
        <f>'t1'!A12</f>
        <v>II  CAPPELLANO  CAPO  +  18 (TEN.COL.)</v>
      </c>
      <c r="B12" s="280" t="str">
        <f>'t1'!B12</f>
        <v>0D0969</v>
      </c>
      <c r="C12" s="219"/>
      <c r="D12" s="220"/>
      <c r="E12" s="221"/>
      <c r="F12" s="506"/>
      <c r="G12" s="228"/>
      <c r="H12" s="220"/>
      <c r="I12" s="228"/>
      <c r="J12" s="220"/>
      <c r="K12" s="228"/>
      <c r="L12" s="220"/>
      <c r="M12" s="222"/>
      <c r="N12" s="223"/>
      <c r="O12" s="224"/>
      <c r="P12" s="545"/>
      <c r="Q12" s="546"/>
      <c r="R12" s="538"/>
      <c r="S12">
        <f>'t1'!M12</f>
        <v>0</v>
      </c>
      <c r="T12"/>
    </row>
    <row r="13" spans="1:20" ht="12.75" customHeight="1">
      <c r="A13" s="19" t="str">
        <f>'t1'!A13</f>
        <v>II CAPPELLANO CAPO +13 ANNI</v>
      </c>
      <c r="B13" s="280" t="str">
        <f>'t1'!B13</f>
        <v>0D0547</v>
      </c>
      <c r="C13" s="219"/>
      <c r="D13" s="220"/>
      <c r="E13" s="221"/>
      <c r="F13" s="506"/>
      <c r="G13" s="228"/>
      <c r="H13" s="220"/>
      <c r="I13" s="228"/>
      <c r="J13" s="220"/>
      <c r="K13" s="228"/>
      <c r="L13" s="220"/>
      <c r="M13" s="222"/>
      <c r="N13" s="223"/>
      <c r="O13" s="224"/>
      <c r="P13" s="545"/>
      <c r="Q13" s="546"/>
      <c r="R13" s="538"/>
      <c r="S13">
        <f>'t1'!M13</f>
        <v>0</v>
      </c>
      <c r="T13"/>
    </row>
    <row r="14" spans="1:20" ht="12.75" customHeight="1">
      <c r="A14" s="19" t="str">
        <f>'t1'!A14</f>
        <v>I CAPPELLANO CAPO + 23 ANNI</v>
      </c>
      <c r="B14" s="280" t="str">
        <f>'t1'!B14</f>
        <v>0D0548</v>
      </c>
      <c r="C14" s="219"/>
      <c r="D14" s="220"/>
      <c r="E14" s="221"/>
      <c r="F14" s="506"/>
      <c r="G14" s="228"/>
      <c r="H14" s="220"/>
      <c r="I14" s="228"/>
      <c r="J14" s="220"/>
      <c r="K14" s="228"/>
      <c r="L14" s="220"/>
      <c r="M14" s="222"/>
      <c r="N14" s="223"/>
      <c r="O14" s="224"/>
      <c r="P14" s="545"/>
      <c r="Q14" s="546"/>
      <c r="R14" s="538"/>
      <c r="S14">
        <f>'t1'!M14</f>
        <v>0</v>
      </c>
      <c r="T14"/>
    </row>
    <row r="15" spans="1:20" ht="12.75" customHeight="1">
      <c r="A15" s="19" t="str">
        <f>'t1'!A15</f>
        <v>I CAPPELLANO CAPO + 13 ANNI</v>
      </c>
      <c r="B15" s="280" t="str">
        <f>'t1'!B15</f>
        <v>0D0549</v>
      </c>
      <c r="C15" s="219"/>
      <c r="D15" s="220"/>
      <c r="E15" s="221"/>
      <c r="F15" s="506"/>
      <c r="G15" s="228"/>
      <c r="H15" s="220"/>
      <c r="I15" s="228"/>
      <c r="J15" s="220"/>
      <c r="K15" s="228"/>
      <c r="L15" s="220"/>
      <c r="M15" s="222"/>
      <c r="N15" s="223"/>
      <c r="O15" s="224"/>
      <c r="P15" s="545"/>
      <c r="Q15" s="546"/>
      <c r="R15" s="538"/>
      <c r="S15">
        <f>'t1'!M15</f>
        <v>0</v>
      </c>
      <c r="T15"/>
    </row>
    <row r="16" spans="1:20" ht="12.75" customHeight="1">
      <c r="A16" s="19" t="str">
        <f>'t1'!A16</f>
        <v>II CAPPELLANO CAPO</v>
      </c>
      <c r="B16" s="280" t="str">
        <f>'t1'!B16</f>
        <v>019355</v>
      </c>
      <c r="C16" s="219"/>
      <c r="D16" s="220"/>
      <c r="E16" s="221"/>
      <c r="F16" s="506"/>
      <c r="G16" s="228"/>
      <c r="H16" s="220"/>
      <c r="I16" s="228"/>
      <c r="J16" s="220"/>
      <c r="K16" s="228"/>
      <c r="L16" s="220"/>
      <c r="M16" s="222"/>
      <c r="N16" s="223"/>
      <c r="O16" s="224"/>
      <c r="P16" s="545"/>
      <c r="Q16" s="546"/>
      <c r="R16" s="538"/>
      <c r="S16">
        <f>'t1'!M16</f>
        <v>0</v>
      </c>
      <c r="T16"/>
    </row>
    <row r="17" spans="1:20" ht="12.75" customHeight="1">
      <c r="A17" s="19" t="str">
        <f>'t1'!A17</f>
        <v>I  CAPPELLANO  CAPO  CON 3 ANNI NEL GRADO (MAGG.)</v>
      </c>
      <c r="B17" s="280" t="str">
        <f>'t1'!B17</f>
        <v>019970</v>
      </c>
      <c r="C17" s="219"/>
      <c r="D17" s="220"/>
      <c r="E17" s="221"/>
      <c r="F17" s="506"/>
      <c r="G17" s="228"/>
      <c r="H17" s="220"/>
      <c r="I17" s="228"/>
      <c r="J17" s="220"/>
      <c r="K17" s="228"/>
      <c r="L17" s="220"/>
      <c r="M17" s="222"/>
      <c r="N17" s="223"/>
      <c r="O17" s="224"/>
      <c r="P17" s="545"/>
      <c r="Q17" s="546"/>
      <c r="R17" s="538"/>
      <c r="S17">
        <f>'t1'!M17</f>
        <v>0</v>
      </c>
      <c r="T17"/>
    </row>
    <row r="18" spans="1:20" ht="12.75" customHeight="1">
      <c r="A18" s="19" t="str">
        <f>'t1'!A18</f>
        <v>I CAPPELLANO CAPO</v>
      </c>
      <c r="B18" s="280" t="str">
        <f>'t1'!B18</f>
        <v>019287</v>
      </c>
      <c r="C18" s="219"/>
      <c r="D18" s="220"/>
      <c r="E18" s="221"/>
      <c r="F18" s="506"/>
      <c r="G18" s="228"/>
      <c r="H18" s="220"/>
      <c r="I18" s="228"/>
      <c r="J18" s="220"/>
      <c r="K18" s="228"/>
      <c r="L18" s="220"/>
      <c r="M18" s="222"/>
      <c r="N18" s="223"/>
      <c r="O18" s="224"/>
      <c r="P18" s="545"/>
      <c r="Q18" s="546"/>
      <c r="R18" s="538"/>
      <c r="S18">
        <f>'t1'!M18</f>
        <v>0</v>
      </c>
      <c r="T18"/>
    </row>
    <row r="19" spans="1:20" ht="12.75" customHeight="1">
      <c r="A19" s="19" t="str">
        <f>'t1'!A19</f>
        <v>CAPPELLANO  CAPO + 10  (CAP.)</v>
      </c>
      <c r="B19" s="280" t="str">
        <f>'t1'!B19</f>
        <v>018971</v>
      </c>
      <c r="C19" s="219"/>
      <c r="D19" s="220"/>
      <c r="E19" s="221"/>
      <c r="F19" s="506"/>
      <c r="G19" s="228"/>
      <c r="H19" s="220"/>
      <c r="I19" s="228"/>
      <c r="J19" s="220"/>
      <c r="K19" s="228"/>
      <c r="L19" s="220"/>
      <c r="M19" s="222"/>
      <c r="N19" s="223"/>
      <c r="O19" s="224"/>
      <c r="P19" s="545"/>
      <c r="Q19" s="546"/>
      <c r="R19" s="538"/>
      <c r="S19">
        <f>'t1'!M19</f>
        <v>0</v>
      </c>
      <c r="T19"/>
    </row>
    <row r="20" spans="1:20" ht="12.75" customHeight="1">
      <c r="A20" s="19" t="str">
        <f>'t1'!A20</f>
        <v>CAPPELLANO CAPO</v>
      </c>
      <c r="B20" s="280" t="str">
        <f>'t1'!B20</f>
        <v>018284</v>
      </c>
      <c r="C20" s="219"/>
      <c r="D20" s="220"/>
      <c r="E20" s="221"/>
      <c r="F20" s="506"/>
      <c r="G20" s="228"/>
      <c r="H20" s="220"/>
      <c r="I20" s="228"/>
      <c r="J20" s="220"/>
      <c r="K20" s="228"/>
      <c r="L20" s="220"/>
      <c r="M20" s="222"/>
      <c r="N20" s="223"/>
      <c r="O20" s="224"/>
      <c r="P20" s="545"/>
      <c r="Q20" s="546"/>
      <c r="R20" s="538"/>
      <c r="S20">
        <f>'t1'!M20</f>
        <v>0</v>
      </c>
      <c r="T20"/>
    </row>
    <row r="21" spans="1:20" ht="12.75" customHeight="1" thickBot="1">
      <c r="A21" s="19" t="str">
        <f>'t1'!A21</f>
        <v>CAPPELLANO ADDETTO</v>
      </c>
      <c r="B21" s="280" t="str">
        <f>'t1'!B21</f>
        <v>018281</v>
      </c>
      <c r="C21" s="219"/>
      <c r="D21" s="220"/>
      <c r="E21" s="221"/>
      <c r="F21" s="506"/>
      <c r="G21" s="228"/>
      <c r="H21" s="220"/>
      <c r="I21" s="228"/>
      <c r="J21" s="220"/>
      <c r="K21" s="228"/>
      <c r="L21" s="220"/>
      <c r="M21" s="222"/>
      <c r="N21" s="223"/>
      <c r="O21" s="224"/>
      <c r="P21" s="545"/>
      <c r="Q21" s="546"/>
      <c r="R21" s="538"/>
      <c r="S21">
        <f>'t1'!M21</f>
        <v>0</v>
      </c>
      <c r="T21"/>
    </row>
    <row r="22" spans="1:20" ht="15.75" customHeight="1" thickBot="1" thickTop="1">
      <c r="A22" s="94" t="s">
        <v>59</v>
      </c>
      <c r="B22" s="161"/>
      <c r="C22" s="423">
        <f aca="true" t="shared" si="0" ref="C22:R22">SUM(C6:C21)</f>
        <v>0</v>
      </c>
      <c r="D22" s="424">
        <f t="shared" si="0"/>
        <v>0</v>
      </c>
      <c r="E22" s="425">
        <f t="shared" si="0"/>
        <v>0</v>
      </c>
      <c r="F22" s="507">
        <f t="shared" si="0"/>
        <v>0</v>
      </c>
      <c r="G22" s="425">
        <f t="shared" si="0"/>
        <v>0</v>
      </c>
      <c r="H22" s="505">
        <f t="shared" si="0"/>
        <v>0</v>
      </c>
      <c r="I22" s="425">
        <f t="shared" si="0"/>
        <v>0</v>
      </c>
      <c r="J22" s="505">
        <f t="shared" si="0"/>
        <v>0</v>
      </c>
      <c r="K22" s="425">
        <f t="shared" si="0"/>
        <v>0</v>
      </c>
      <c r="L22" s="505">
        <f t="shared" si="0"/>
        <v>0</v>
      </c>
      <c r="M22" s="423">
        <f t="shared" si="0"/>
        <v>0</v>
      </c>
      <c r="N22" s="424">
        <f t="shared" si="0"/>
        <v>0</v>
      </c>
      <c r="O22" s="425">
        <f t="shared" si="0"/>
        <v>0</v>
      </c>
      <c r="P22" s="424">
        <f t="shared" si="0"/>
        <v>0</v>
      </c>
      <c r="Q22" s="547">
        <f t="shared" si="0"/>
        <v>0</v>
      </c>
      <c r="R22" s="521">
        <f t="shared" si="0"/>
        <v>0</v>
      </c>
      <c r="S22"/>
      <c r="T22"/>
    </row>
    <row r="23" spans="1:16" ht="9.75">
      <c r="A23" s="21"/>
      <c r="B23" s="162"/>
      <c r="C23" s="5"/>
      <c r="D23" s="5"/>
      <c r="E23" s="5"/>
      <c r="F23" s="5"/>
      <c r="G23" s="5"/>
      <c r="H23" s="5"/>
      <c r="I23" s="5"/>
      <c r="J23" s="5"/>
      <c r="K23" s="5"/>
      <c r="L23" s="5"/>
      <c r="M23" s="5"/>
      <c r="N23" s="5"/>
      <c r="O23" s="5"/>
      <c r="P23" s="5"/>
    </row>
    <row r="24" spans="1:2" ht="9.75">
      <c r="A24" s="21" t="s">
        <v>219</v>
      </c>
      <c r="B24" s="163"/>
    </row>
    <row r="25" ht="9.75">
      <c r="A25" s="76"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21">
    <cfRule type="expression" priority="1" dxfId="5"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54" t="str">
        <f>'t1'!A1</f>
        <v>CAPPELLANI MILITARI (CM09) - anno 2018</v>
      </c>
      <c r="B1" s="954"/>
      <c r="C1" s="954"/>
      <c r="D1" s="954"/>
      <c r="E1" s="954"/>
      <c r="F1" s="954"/>
      <c r="G1" s="954"/>
      <c r="H1" s="954"/>
      <c r="I1" s="954"/>
      <c r="K1"/>
    </row>
    <row r="2" spans="4:11" s="5" customFormat="1" ht="12.75" customHeight="1">
      <c r="D2" s="1032"/>
      <c r="E2" s="1032"/>
      <c r="F2" s="1032"/>
      <c r="G2" s="1032"/>
      <c r="H2" s="548"/>
      <c r="I2" s="3"/>
      <c r="K2"/>
    </row>
    <row r="3" spans="1:9" s="5" customFormat="1" ht="43.5" customHeight="1">
      <c r="A3" s="1083" t="s">
        <v>550</v>
      </c>
      <c r="B3" s="1083"/>
      <c r="C3" s="1083"/>
      <c r="D3" s="1083"/>
      <c r="E3" s="1083"/>
      <c r="F3" s="1083"/>
      <c r="G3" s="1083"/>
      <c r="H3" s="1083"/>
      <c r="I3" s="1083"/>
    </row>
    <row r="4" spans="1:9" ht="60.75">
      <c r="A4" s="549" t="s">
        <v>210</v>
      </c>
      <c r="B4" s="550" t="s">
        <v>172</v>
      </c>
      <c r="C4" s="552" t="s">
        <v>37</v>
      </c>
      <c r="D4" s="552" t="s">
        <v>551</v>
      </c>
      <c r="E4" s="552" t="s">
        <v>552</v>
      </c>
      <c r="F4" s="552" t="s">
        <v>39</v>
      </c>
      <c r="G4" s="552" t="s">
        <v>553</v>
      </c>
      <c r="H4" s="552" t="s">
        <v>388</v>
      </c>
      <c r="I4" s="552" t="s">
        <v>373</v>
      </c>
    </row>
    <row r="5" spans="1:9" s="193" customFormat="1" ht="40.5" hidden="1">
      <c r="A5" s="174"/>
      <c r="B5" s="187"/>
      <c r="C5" s="187" t="s">
        <v>174</v>
      </c>
      <c r="D5" s="191"/>
      <c r="E5" s="191"/>
      <c r="F5" s="191" t="s">
        <v>176</v>
      </c>
      <c r="G5" s="191"/>
      <c r="H5" s="595" t="s">
        <v>554</v>
      </c>
      <c r="I5" s="597"/>
    </row>
    <row r="6" spans="1:9" s="108" customFormat="1" ht="12.75">
      <c r="A6" s="131" t="str">
        <f>'t1'!A6</f>
        <v>ORDINARIO MILITARE</v>
      </c>
      <c r="B6" s="312" t="str">
        <f>'t1'!B6</f>
        <v>0D0359</v>
      </c>
      <c r="C6" s="872">
        <f>'t11'!U8+'t11'!V8</f>
        <v>0</v>
      </c>
      <c r="D6" s="872">
        <f>(C6-'t11'!Q8-'t11'!R8-'t11'!S8-'t11'!T8)</f>
        <v>0</v>
      </c>
      <c r="E6" s="874">
        <f>'t12'!C6/12</f>
        <v>0</v>
      </c>
      <c r="F6" s="872">
        <f>'t3'!M6+'t3'!N6+'t3'!O6+'t3'!P6+'t3'!Q6+'t3'!R6</f>
        <v>0</v>
      </c>
      <c r="G6" s="358" t="str">
        <f aca="true" t="shared" si="0" ref="G6:G21">IF(H6="OK","OK","ERRORE")</f>
        <v>OK</v>
      </c>
      <c r="H6" s="358" t="str">
        <f aca="true" t="shared" si="1" ref="H6:H21">IF(((E6+F6)*273)&lt;(D6),"KO","OK")</f>
        <v>OK</v>
      </c>
      <c r="I6" s="598">
        <f>IF(H6="KO",($H$5&amp;(('t12'!C6/12*273)+(('t3'!M6+'t3'!N6+'t3'!O6+'t3'!P6+'t3'!Q6+'t3'!R6)*273))&amp;")"),"")</f>
      </c>
    </row>
    <row r="7" spans="1:9" ht="12.75">
      <c r="A7" s="131" t="str">
        <f>'t1'!A7</f>
        <v>VICARIO GENERALE</v>
      </c>
      <c r="B7" s="312" t="str">
        <f>'t1'!B7</f>
        <v>0D0292</v>
      </c>
      <c r="C7" s="872">
        <f>'t11'!U9+'t11'!V9</f>
        <v>0</v>
      </c>
      <c r="D7" s="872">
        <f>(C7-'t11'!Q9-'t11'!R9-'t11'!S9-'t11'!T9)</f>
        <v>0</v>
      </c>
      <c r="E7" s="874">
        <f>'t12'!C7/12</f>
        <v>0</v>
      </c>
      <c r="F7" s="872">
        <f>'t3'!M7+'t3'!N7+'t3'!O7+'t3'!P7+'t3'!Q7+'t3'!R7</f>
        <v>0</v>
      </c>
      <c r="G7" s="358" t="str">
        <f t="shared" si="0"/>
        <v>OK</v>
      </c>
      <c r="H7" s="358" t="str">
        <f t="shared" si="1"/>
        <v>OK</v>
      </c>
      <c r="I7" s="598">
        <f>IF(H7="KO",($H$5&amp;(('t12'!C7/12*273)+(('t3'!M7+'t3'!N7+'t3'!O7+'t3'!P7+'t3'!Q7+'t3'!R7)*273))&amp;")"),"")</f>
      </c>
    </row>
    <row r="8" spans="1:9" ht="12.75">
      <c r="A8" s="131" t="str">
        <f>'t1'!A8</f>
        <v>ISPETTORE</v>
      </c>
      <c r="B8" s="312" t="str">
        <f>'t1'!B8</f>
        <v>0D0191</v>
      </c>
      <c r="C8" s="872">
        <f>'t11'!U10+'t11'!V10</f>
        <v>0</v>
      </c>
      <c r="D8" s="872">
        <f>(C8-'t11'!Q10-'t11'!R10-'t11'!S10-'t11'!T10)</f>
        <v>0</v>
      </c>
      <c r="E8" s="874">
        <f>'t12'!C8/12</f>
        <v>0</v>
      </c>
      <c r="F8" s="872">
        <f>'t3'!M8+'t3'!N8+'t3'!O8+'t3'!P8+'t3'!Q8+'t3'!R8</f>
        <v>0</v>
      </c>
      <c r="G8" s="358" t="str">
        <f t="shared" si="0"/>
        <v>OK</v>
      </c>
      <c r="H8" s="358" t="str">
        <f t="shared" si="1"/>
        <v>OK</v>
      </c>
      <c r="I8" s="598">
        <f>IF(H8="KO",($H$5&amp;(('t12'!C8/12*273)+(('t3'!M8+'t3'!N8+'t3'!O8+'t3'!P8+'t3'!Q8+'t3'!R8)*273))&amp;")"),"")</f>
      </c>
    </row>
    <row r="9" spans="1:9" ht="12.75">
      <c r="A9" s="131" t="str">
        <f>'t1'!A9</f>
        <v>III CAPPELLANO CAPO + 23 ANNI</v>
      </c>
      <c r="B9" s="312" t="str">
        <f>'t1'!B9</f>
        <v>0D0545</v>
      </c>
      <c r="C9" s="872">
        <f>'t11'!U11+'t11'!V11</f>
        <v>0</v>
      </c>
      <c r="D9" s="872">
        <f>(C9-'t11'!Q11-'t11'!R11-'t11'!S11-'t11'!T11)</f>
        <v>0</v>
      </c>
      <c r="E9" s="874">
        <f>'t12'!C9/12</f>
        <v>0</v>
      </c>
      <c r="F9" s="872">
        <f>'t3'!M9+'t3'!N9+'t3'!O9+'t3'!P9+'t3'!Q9+'t3'!R9</f>
        <v>0</v>
      </c>
      <c r="G9" s="358" t="str">
        <f t="shared" si="0"/>
        <v>OK</v>
      </c>
      <c r="H9" s="358" t="str">
        <f t="shared" si="1"/>
        <v>OK</v>
      </c>
      <c r="I9" s="598">
        <f>IF(H9="KO",($H$5&amp;(('t12'!C9/12*273)+(('t3'!M9+'t3'!N9+'t3'!O9+'t3'!P9+'t3'!Q9+'t3'!R9)*273))&amp;")"),"")</f>
      </c>
    </row>
    <row r="10" spans="1:9" ht="12.75">
      <c r="A10" s="131" t="str">
        <f>'t1'!A10</f>
        <v>III CAPPELLANO CAPO</v>
      </c>
      <c r="B10" s="312" t="str">
        <f>'t1'!B10</f>
        <v>0D0357</v>
      </c>
      <c r="C10" s="872">
        <f>'t11'!U12+'t11'!V12</f>
        <v>0</v>
      </c>
      <c r="D10" s="872">
        <f>(C10-'t11'!Q12-'t11'!R12-'t11'!S12-'t11'!T12)</f>
        <v>0</v>
      </c>
      <c r="E10" s="874">
        <f>'t12'!C10/12</f>
        <v>0</v>
      </c>
      <c r="F10" s="872">
        <f>'t3'!M10+'t3'!N10+'t3'!O10+'t3'!P10+'t3'!Q10+'t3'!R10</f>
        <v>0</v>
      </c>
      <c r="G10" s="358" t="str">
        <f t="shared" si="0"/>
        <v>OK</v>
      </c>
      <c r="H10" s="358" t="str">
        <f t="shared" si="1"/>
        <v>OK</v>
      </c>
      <c r="I10" s="598">
        <f>IF(H10="KO",($H$5&amp;(('t12'!C10/12*273)+(('t3'!M10+'t3'!N10+'t3'!O10+'t3'!P10+'t3'!Q10+'t3'!R10)*273))&amp;")"),"")</f>
      </c>
    </row>
    <row r="11" spans="1:9" ht="12.75">
      <c r="A11" s="131" t="str">
        <f>'t1'!A11</f>
        <v>II CAPPELLANO CAPO + 23 ANNI</v>
      </c>
      <c r="B11" s="312" t="str">
        <f>'t1'!B11</f>
        <v>0D0546</v>
      </c>
      <c r="C11" s="872">
        <f>'t11'!U13+'t11'!V13</f>
        <v>0</v>
      </c>
      <c r="D11" s="872">
        <f>(C11-'t11'!Q13-'t11'!R13-'t11'!S13-'t11'!T13)</f>
        <v>0</v>
      </c>
      <c r="E11" s="874">
        <f>'t12'!C11/12</f>
        <v>0</v>
      </c>
      <c r="F11" s="872">
        <f>'t3'!M11+'t3'!N11+'t3'!O11+'t3'!P11+'t3'!Q11+'t3'!R11</f>
        <v>0</v>
      </c>
      <c r="G11" s="358" t="str">
        <f t="shared" si="0"/>
        <v>OK</v>
      </c>
      <c r="H11" s="358" t="str">
        <f t="shared" si="1"/>
        <v>OK</v>
      </c>
      <c r="I11" s="598">
        <f>IF(H11="KO",($H$5&amp;(('t12'!C11/12*273)+(('t3'!M11+'t3'!N11+'t3'!O11+'t3'!P11+'t3'!Q11+'t3'!R11)*273))&amp;")"),"")</f>
      </c>
    </row>
    <row r="12" spans="1:9" ht="12.75">
      <c r="A12" s="131" t="str">
        <f>'t1'!A12</f>
        <v>II  CAPPELLANO  CAPO  +  18 (TEN.COL.)</v>
      </c>
      <c r="B12" s="312" t="str">
        <f>'t1'!B12</f>
        <v>0D0969</v>
      </c>
      <c r="C12" s="872">
        <f>'t11'!U14+'t11'!V14</f>
        <v>0</v>
      </c>
      <c r="D12" s="872">
        <f>(C12-'t11'!Q14-'t11'!R14-'t11'!S14-'t11'!T14)</f>
        <v>0</v>
      </c>
      <c r="E12" s="874">
        <f>'t12'!C12/12</f>
        <v>0</v>
      </c>
      <c r="F12" s="872">
        <f>'t3'!M12+'t3'!N12+'t3'!O12+'t3'!P12+'t3'!Q12+'t3'!R12</f>
        <v>0</v>
      </c>
      <c r="G12" s="358" t="str">
        <f t="shared" si="0"/>
        <v>OK</v>
      </c>
      <c r="H12" s="358" t="str">
        <f t="shared" si="1"/>
        <v>OK</v>
      </c>
      <c r="I12" s="598">
        <f>IF(H12="KO",($H$5&amp;(('t12'!C12/12*273)+(('t3'!M12+'t3'!N12+'t3'!O12+'t3'!P12+'t3'!Q12+'t3'!R12)*273))&amp;")"),"")</f>
      </c>
    </row>
    <row r="13" spans="1:9" ht="12.75">
      <c r="A13" s="131" t="str">
        <f>'t1'!A13</f>
        <v>II CAPPELLANO CAPO +13 ANNI</v>
      </c>
      <c r="B13" s="312" t="str">
        <f>'t1'!B13</f>
        <v>0D0547</v>
      </c>
      <c r="C13" s="872">
        <f>'t11'!U15+'t11'!V15</f>
        <v>0</v>
      </c>
      <c r="D13" s="872">
        <f>(C13-'t11'!Q15-'t11'!R15-'t11'!S15-'t11'!T15)</f>
        <v>0</v>
      </c>
      <c r="E13" s="874">
        <f>'t12'!C13/12</f>
        <v>0</v>
      </c>
      <c r="F13" s="872">
        <f>'t3'!M13+'t3'!N13+'t3'!O13+'t3'!P13+'t3'!Q13+'t3'!R13</f>
        <v>0</v>
      </c>
      <c r="G13" s="358" t="str">
        <f t="shared" si="0"/>
        <v>OK</v>
      </c>
      <c r="H13" s="358" t="str">
        <f t="shared" si="1"/>
        <v>OK</v>
      </c>
      <c r="I13" s="598">
        <f>IF(H13="KO",($H$5&amp;(('t12'!C13/12*273)+(('t3'!M13+'t3'!N13+'t3'!O13+'t3'!P13+'t3'!Q13+'t3'!R13)*273))&amp;")"),"")</f>
      </c>
    </row>
    <row r="14" spans="1:9" ht="12.75">
      <c r="A14" s="131" t="str">
        <f>'t1'!A14</f>
        <v>I CAPPELLANO CAPO + 23 ANNI</v>
      </c>
      <c r="B14" s="312" t="str">
        <f>'t1'!B14</f>
        <v>0D0548</v>
      </c>
      <c r="C14" s="872">
        <f>'t11'!U16+'t11'!V16</f>
        <v>0</v>
      </c>
      <c r="D14" s="872">
        <f>(C14-'t11'!Q16-'t11'!R16-'t11'!S16-'t11'!T16)</f>
        <v>0</v>
      </c>
      <c r="E14" s="874">
        <f>'t12'!C14/12</f>
        <v>0</v>
      </c>
      <c r="F14" s="872">
        <f>'t3'!M14+'t3'!N14+'t3'!O14+'t3'!P14+'t3'!Q14+'t3'!R14</f>
        <v>0</v>
      </c>
      <c r="G14" s="358" t="str">
        <f t="shared" si="0"/>
        <v>OK</v>
      </c>
      <c r="H14" s="358" t="str">
        <f t="shared" si="1"/>
        <v>OK</v>
      </c>
      <c r="I14" s="598">
        <f>IF(H14="KO",($H$5&amp;(('t12'!C14/12*273)+(('t3'!M14+'t3'!N14+'t3'!O14+'t3'!P14+'t3'!Q14+'t3'!R14)*273))&amp;")"),"")</f>
      </c>
    </row>
    <row r="15" spans="1:9" ht="12.75">
      <c r="A15" s="131" t="str">
        <f>'t1'!A15</f>
        <v>I CAPPELLANO CAPO + 13 ANNI</v>
      </c>
      <c r="B15" s="312" t="str">
        <f>'t1'!B15</f>
        <v>0D0549</v>
      </c>
      <c r="C15" s="872">
        <f>'t11'!U17+'t11'!V17</f>
        <v>0</v>
      </c>
      <c r="D15" s="872">
        <f>(C15-'t11'!Q17-'t11'!R17-'t11'!S17-'t11'!T17)</f>
        <v>0</v>
      </c>
      <c r="E15" s="874">
        <f>'t12'!C15/12</f>
        <v>0</v>
      </c>
      <c r="F15" s="872">
        <f>'t3'!M15+'t3'!N15+'t3'!O15+'t3'!P15+'t3'!Q15+'t3'!R15</f>
        <v>0</v>
      </c>
      <c r="G15" s="358" t="str">
        <f t="shared" si="0"/>
        <v>OK</v>
      </c>
      <c r="H15" s="358" t="str">
        <f t="shared" si="1"/>
        <v>OK</v>
      </c>
      <c r="I15" s="598">
        <f>IF(H15="KO",($H$5&amp;(('t12'!C15/12*273)+(('t3'!M15+'t3'!N15+'t3'!O15+'t3'!P15+'t3'!Q15+'t3'!R15)*273))&amp;")"),"")</f>
      </c>
    </row>
    <row r="16" spans="1:9" ht="12.75">
      <c r="A16" s="131" t="str">
        <f>'t1'!A16</f>
        <v>II CAPPELLANO CAPO</v>
      </c>
      <c r="B16" s="312" t="str">
        <f>'t1'!B16</f>
        <v>019355</v>
      </c>
      <c r="C16" s="872">
        <f>'t11'!U18+'t11'!V18</f>
        <v>0</v>
      </c>
      <c r="D16" s="872">
        <f>(C16-'t11'!Q18-'t11'!R18-'t11'!S18-'t11'!T18)</f>
        <v>0</v>
      </c>
      <c r="E16" s="874">
        <f>'t12'!C16/12</f>
        <v>0</v>
      </c>
      <c r="F16" s="872">
        <f>'t3'!M16+'t3'!N16+'t3'!O16+'t3'!P16+'t3'!Q16+'t3'!R16</f>
        <v>0</v>
      </c>
      <c r="G16" s="358" t="str">
        <f t="shared" si="0"/>
        <v>OK</v>
      </c>
      <c r="H16" s="358" t="str">
        <f t="shared" si="1"/>
        <v>OK</v>
      </c>
      <c r="I16" s="598">
        <f>IF(H16="KO",($H$5&amp;(('t12'!C16/12*273)+(('t3'!M16+'t3'!N16+'t3'!O16+'t3'!P16+'t3'!Q16+'t3'!R16)*273))&amp;")"),"")</f>
      </c>
    </row>
    <row r="17" spans="1:9" ht="12.75">
      <c r="A17" s="131" t="str">
        <f>'t1'!A17</f>
        <v>I  CAPPELLANO  CAPO  CON 3 ANNI NEL GRADO (MAGG.)</v>
      </c>
      <c r="B17" s="312" t="str">
        <f>'t1'!B17</f>
        <v>019970</v>
      </c>
      <c r="C17" s="872">
        <f>'t11'!U19+'t11'!V19</f>
        <v>0</v>
      </c>
      <c r="D17" s="872">
        <f>(C17-'t11'!Q19-'t11'!R19-'t11'!S19-'t11'!T19)</f>
        <v>0</v>
      </c>
      <c r="E17" s="874">
        <f>'t12'!C17/12</f>
        <v>0</v>
      </c>
      <c r="F17" s="872">
        <f>'t3'!M17+'t3'!N17+'t3'!O17+'t3'!P17+'t3'!Q17+'t3'!R17</f>
        <v>0</v>
      </c>
      <c r="G17" s="358" t="str">
        <f t="shared" si="0"/>
        <v>OK</v>
      </c>
      <c r="H17" s="358" t="str">
        <f t="shared" si="1"/>
        <v>OK</v>
      </c>
      <c r="I17" s="598">
        <f>IF(H17="KO",($H$5&amp;(('t12'!C17/12*273)+(('t3'!M17+'t3'!N17+'t3'!O17+'t3'!P17+'t3'!Q17+'t3'!R17)*273))&amp;")"),"")</f>
      </c>
    </row>
    <row r="18" spans="1:9" ht="12.75">
      <c r="A18" s="131" t="str">
        <f>'t1'!A18</f>
        <v>I CAPPELLANO CAPO</v>
      </c>
      <c r="B18" s="312" t="str">
        <f>'t1'!B18</f>
        <v>019287</v>
      </c>
      <c r="C18" s="872">
        <f>'t11'!U20+'t11'!V20</f>
        <v>0</v>
      </c>
      <c r="D18" s="872">
        <f>(C18-'t11'!Q20-'t11'!R20-'t11'!S20-'t11'!T20)</f>
        <v>0</v>
      </c>
      <c r="E18" s="874">
        <f>'t12'!C18/12</f>
        <v>0</v>
      </c>
      <c r="F18" s="872">
        <f>'t3'!M18+'t3'!N18+'t3'!O18+'t3'!P18+'t3'!Q18+'t3'!R18</f>
        <v>0</v>
      </c>
      <c r="G18" s="358" t="str">
        <f t="shared" si="0"/>
        <v>OK</v>
      </c>
      <c r="H18" s="358" t="str">
        <f t="shared" si="1"/>
        <v>OK</v>
      </c>
      <c r="I18" s="598">
        <f>IF(H18="KO",($H$5&amp;(('t12'!C18/12*273)+(('t3'!M18+'t3'!N18+'t3'!O18+'t3'!P18+'t3'!Q18+'t3'!R18)*273))&amp;")"),"")</f>
      </c>
    </row>
    <row r="19" spans="1:9" ht="12.75">
      <c r="A19" s="131" t="str">
        <f>'t1'!A19</f>
        <v>CAPPELLANO  CAPO + 10  (CAP.)</v>
      </c>
      <c r="B19" s="312" t="str">
        <f>'t1'!B19</f>
        <v>018971</v>
      </c>
      <c r="C19" s="872">
        <f>'t11'!U21+'t11'!V21</f>
        <v>0</v>
      </c>
      <c r="D19" s="872">
        <f>(C19-'t11'!Q21-'t11'!R21-'t11'!S21-'t11'!T21)</f>
        <v>0</v>
      </c>
      <c r="E19" s="874">
        <f>'t12'!C19/12</f>
        <v>0</v>
      </c>
      <c r="F19" s="872">
        <f>'t3'!M19+'t3'!N19+'t3'!O19+'t3'!P19+'t3'!Q19+'t3'!R19</f>
        <v>0</v>
      </c>
      <c r="G19" s="358" t="str">
        <f t="shared" si="0"/>
        <v>OK</v>
      </c>
      <c r="H19" s="358" t="str">
        <f t="shared" si="1"/>
        <v>OK</v>
      </c>
      <c r="I19" s="598">
        <f>IF(H19="KO",($H$5&amp;(('t12'!C19/12*273)+(('t3'!M19+'t3'!N19+'t3'!O19+'t3'!P19+'t3'!Q19+'t3'!R19)*273))&amp;")"),"")</f>
      </c>
    </row>
    <row r="20" spans="1:9" ht="12.75">
      <c r="A20" s="131" t="str">
        <f>'t1'!A20</f>
        <v>CAPPELLANO CAPO</v>
      </c>
      <c r="B20" s="312" t="str">
        <f>'t1'!B20</f>
        <v>018284</v>
      </c>
      <c r="C20" s="872">
        <f>'t11'!U22+'t11'!V22</f>
        <v>0</v>
      </c>
      <c r="D20" s="872">
        <f>(C20-'t11'!Q22-'t11'!R22-'t11'!S22-'t11'!T22)</f>
        <v>0</v>
      </c>
      <c r="E20" s="874">
        <f>'t12'!C20/12</f>
        <v>0</v>
      </c>
      <c r="F20" s="872">
        <f>'t3'!M20+'t3'!N20+'t3'!O20+'t3'!P20+'t3'!Q20+'t3'!R20</f>
        <v>0</v>
      </c>
      <c r="G20" s="358" t="str">
        <f t="shared" si="0"/>
        <v>OK</v>
      </c>
      <c r="H20" s="358" t="str">
        <f t="shared" si="1"/>
        <v>OK</v>
      </c>
      <c r="I20" s="598">
        <f>IF(H20="KO",($H$5&amp;(('t12'!C20/12*273)+(('t3'!M20+'t3'!N20+'t3'!O20+'t3'!P20+'t3'!Q20+'t3'!R20)*273))&amp;")"),"")</f>
      </c>
    </row>
    <row r="21" spans="1:9" ht="12.75">
      <c r="A21" s="131" t="str">
        <f>'t1'!A21</f>
        <v>CAPPELLANO ADDETTO</v>
      </c>
      <c r="B21" s="312" t="str">
        <f>'t1'!B21</f>
        <v>018281</v>
      </c>
      <c r="C21" s="872">
        <f>'t11'!U23+'t11'!V23</f>
        <v>0</v>
      </c>
      <c r="D21" s="872">
        <f>(C21-'t11'!Q23-'t11'!R23-'t11'!S23-'t11'!T23)</f>
        <v>0</v>
      </c>
      <c r="E21" s="874">
        <f>'t12'!C21/12</f>
        <v>0</v>
      </c>
      <c r="F21" s="872">
        <f>'t3'!M21+'t3'!N21+'t3'!O21+'t3'!P21+'t3'!Q21+'t3'!R21</f>
        <v>0</v>
      </c>
      <c r="G21" s="358" t="str">
        <f t="shared" si="0"/>
        <v>OK</v>
      </c>
      <c r="H21" s="358" t="str">
        <f t="shared" si="1"/>
        <v>OK</v>
      </c>
      <c r="I21" s="598">
        <f>IF(H21="KO",($H$5&amp;(('t12'!C21/12*273)+(('t3'!M21+'t3'!N21+'t3'!O21+'t3'!P21+'t3'!Q21+'t3'!R21)*273))&amp;")"),"")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U3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54.83203125" style="5" customWidth="1"/>
    <col min="2" max="2" width="9.16015625" style="7" customWidth="1"/>
    <col min="3" max="5" width="4" style="7" customWidth="1"/>
    <col min="6" max="18" width="4" style="5" customWidth="1"/>
    <col min="19" max="19" width="12" style="5" customWidth="1"/>
    <col min="20" max="42" width="3.83203125" style="5" customWidth="1"/>
    <col min="43" max="16384" width="9.33203125" style="5" customWidth="1"/>
  </cols>
  <sheetData>
    <row r="1" spans="1:19" ht="43.5" customHeight="1">
      <c r="A1" s="954" t="str">
        <f>'t1'!A1</f>
        <v>CAPPELLANI MILITARI (CM09) - anno 2018</v>
      </c>
      <c r="B1" s="954"/>
      <c r="C1" s="954"/>
      <c r="D1" s="954"/>
      <c r="E1" s="954"/>
      <c r="F1" s="954"/>
      <c r="G1" s="954"/>
      <c r="H1" s="954"/>
      <c r="I1" s="954"/>
      <c r="J1" s="954"/>
      <c r="K1" s="954"/>
      <c r="L1" s="954"/>
      <c r="M1" s="954"/>
      <c r="N1" s="954"/>
      <c r="O1" s="954"/>
      <c r="P1" s="954"/>
      <c r="Q1" s="954"/>
      <c r="R1" s="954"/>
      <c r="S1" s="306"/>
    </row>
    <row r="2" spans="1:19" ht="30" customHeight="1" thickBot="1">
      <c r="A2" s="1"/>
      <c r="B2" s="2"/>
      <c r="C2" s="2"/>
      <c r="D2" s="2"/>
      <c r="E2" s="2"/>
      <c r="F2" s="3"/>
      <c r="G2" s="3"/>
      <c r="H2" s="3"/>
      <c r="I2" s="3"/>
      <c r="J2" s="3"/>
      <c r="K2" s="3"/>
      <c r="L2" s="3"/>
      <c r="M2" s="3"/>
      <c r="N2" s="3"/>
      <c r="O2" s="3"/>
      <c r="P2" s="3"/>
      <c r="Q2" s="3"/>
      <c r="R2" s="3"/>
      <c r="S2" s="477"/>
    </row>
    <row r="3" spans="1:19" ht="13.5" thickBot="1">
      <c r="A3" s="299"/>
      <c r="B3" s="11"/>
      <c r="C3" s="966" t="s">
        <v>55</v>
      </c>
      <c r="D3" s="966"/>
      <c r="E3" s="966"/>
      <c r="F3" s="966"/>
      <c r="G3" s="966"/>
      <c r="H3" s="966"/>
      <c r="I3" s="966"/>
      <c r="J3" s="966"/>
      <c r="K3" s="966"/>
      <c r="L3" s="966"/>
      <c r="M3" s="966"/>
      <c r="N3" s="966"/>
      <c r="O3" s="966"/>
      <c r="P3" s="966"/>
      <c r="Q3" s="966"/>
      <c r="R3" s="966"/>
      <c r="S3" s="217"/>
    </row>
    <row r="4" spans="1:19" s="98" customFormat="1" ht="16.5" customHeight="1" thickTop="1">
      <c r="A4" s="302"/>
      <c r="B4" s="300"/>
      <c r="C4" s="964" t="s">
        <v>159</v>
      </c>
      <c r="D4" s="965"/>
      <c r="E4" s="965"/>
      <c r="F4" s="965"/>
      <c r="G4" s="965"/>
      <c r="H4" s="965"/>
      <c r="I4" s="965"/>
      <c r="J4" s="965"/>
      <c r="K4" s="965"/>
      <c r="L4" s="965"/>
      <c r="M4" s="965"/>
      <c r="N4" s="965"/>
      <c r="O4" s="965"/>
      <c r="P4" s="965"/>
      <c r="Q4" s="965"/>
      <c r="R4" s="965"/>
      <c r="S4" s="303"/>
    </row>
    <row r="5" spans="1:19" ht="63.75" customHeight="1" thickBot="1">
      <c r="A5" s="298" t="s">
        <v>229</v>
      </c>
      <c r="B5" s="301" t="s">
        <v>230</v>
      </c>
      <c r="C5" s="238" t="str">
        <f>B6</f>
        <v>0D0359</v>
      </c>
      <c r="D5" s="239" t="str">
        <f>B7</f>
        <v>0D0292</v>
      </c>
      <c r="E5" s="239" t="str">
        <f>B8</f>
        <v>0D0191</v>
      </c>
      <c r="F5" s="239" t="str">
        <f>B9</f>
        <v>0D0545</v>
      </c>
      <c r="G5" s="239" t="str">
        <f>B10</f>
        <v>0D0357</v>
      </c>
      <c r="H5" s="239" t="str">
        <f>B11</f>
        <v>0D0546</v>
      </c>
      <c r="I5" s="239" t="str">
        <f>B12</f>
        <v>0D0969</v>
      </c>
      <c r="J5" s="239" t="str">
        <f>B13</f>
        <v>0D0547</v>
      </c>
      <c r="K5" s="239" t="str">
        <f>B14</f>
        <v>0D0548</v>
      </c>
      <c r="L5" s="240" t="str">
        <f>B15</f>
        <v>0D0549</v>
      </c>
      <c r="M5" s="240" t="str">
        <f>B16</f>
        <v>019355</v>
      </c>
      <c r="N5" s="239" t="str">
        <f>B17</f>
        <v>019970</v>
      </c>
      <c r="O5" s="239" t="str">
        <f>B18</f>
        <v>019287</v>
      </c>
      <c r="P5" s="239" t="str">
        <f>B19</f>
        <v>018971</v>
      </c>
      <c r="Q5" s="239" t="str">
        <f>B20</f>
        <v>018284</v>
      </c>
      <c r="R5" s="239" t="str">
        <f>B21</f>
        <v>018281</v>
      </c>
      <c r="S5" s="304" t="s">
        <v>116</v>
      </c>
    </row>
    <row r="6" spans="1:19" ht="12" customHeight="1" thickTop="1">
      <c r="A6" s="19" t="str">
        <f>'t1'!A6</f>
        <v>ORDINARIO MILITARE</v>
      </c>
      <c r="B6" s="147" t="str">
        <f>'t1'!B6</f>
        <v>0D0359</v>
      </c>
      <c r="C6" s="241"/>
      <c r="D6" s="241"/>
      <c r="E6" s="241"/>
      <c r="F6" s="242"/>
      <c r="G6" s="242"/>
      <c r="H6" s="243"/>
      <c r="I6" s="243"/>
      <c r="J6" s="243"/>
      <c r="K6" s="243"/>
      <c r="L6" s="243"/>
      <c r="M6" s="243"/>
      <c r="N6" s="243"/>
      <c r="O6" s="243"/>
      <c r="P6" s="243"/>
      <c r="Q6" s="243"/>
      <c r="R6" s="243"/>
      <c r="S6" s="426">
        <f aca="true" t="shared" si="0" ref="S6:S21">SUM(C6:R6)</f>
        <v>0</v>
      </c>
    </row>
    <row r="7" spans="1:19" ht="12" customHeight="1">
      <c r="A7" s="148" t="str">
        <f>'t1'!A7</f>
        <v>VICARIO GENERALE</v>
      </c>
      <c r="B7" s="218" t="str">
        <f>'t1'!B7</f>
        <v>0D0292</v>
      </c>
      <c r="C7" s="242"/>
      <c r="D7" s="242"/>
      <c r="E7" s="242"/>
      <c r="F7" s="242"/>
      <c r="G7" s="242"/>
      <c r="H7" s="243"/>
      <c r="I7" s="243"/>
      <c r="J7" s="243"/>
      <c r="K7" s="243"/>
      <c r="L7" s="243"/>
      <c r="M7" s="243"/>
      <c r="N7" s="243"/>
      <c r="O7" s="243"/>
      <c r="P7" s="243"/>
      <c r="Q7" s="243"/>
      <c r="R7" s="243"/>
      <c r="S7" s="426">
        <f t="shared" si="0"/>
        <v>0</v>
      </c>
    </row>
    <row r="8" spans="1:19" ht="12" customHeight="1">
      <c r="A8" s="148" t="str">
        <f>'t1'!A8</f>
        <v>ISPETTORE</v>
      </c>
      <c r="B8" s="218" t="str">
        <f>'t1'!B8</f>
        <v>0D0191</v>
      </c>
      <c r="C8" s="242"/>
      <c r="D8" s="242"/>
      <c r="E8" s="242"/>
      <c r="F8" s="242"/>
      <c r="G8" s="242"/>
      <c r="H8" s="243"/>
      <c r="I8" s="243"/>
      <c r="J8" s="243"/>
      <c r="K8" s="243"/>
      <c r="L8" s="243"/>
      <c r="M8" s="243"/>
      <c r="N8" s="243"/>
      <c r="O8" s="243"/>
      <c r="P8" s="243"/>
      <c r="Q8" s="243"/>
      <c r="R8" s="243"/>
      <c r="S8" s="426">
        <f t="shared" si="0"/>
        <v>0</v>
      </c>
    </row>
    <row r="9" spans="1:19" ht="12" customHeight="1">
      <c r="A9" s="148" t="str">
        <f>'t1'!A9</f>
        <v>III CAPPELLANO CAPO + 23 ANNI</v>
      </c>
      <c r="B9" s="218" t="str">
        <f>'t1'!B9</f>
        <v>0D0545</v>
      </c>
      <c r="C9" s="242"/>
      <c r="D9" s="242"/>
      <c r="E9" s="242"/>
      <c r="F9" s="242"/>
      <c r="G9" s="242"/>
      <c r="H9" s="243"/>
      <c r="I9" s="243"/>
      <c r="J9" s="243"/>
      <c r="K9" s="243"/>
      <c r="L9" s="243"/>
      <c r="M9" s="243"/>
      <c r="N9" s="243"/>
      <c r="O9" s="243"/>
      <c r="P9" s="243"/>
      <c r="Q9" s="243"/>
      <c r="R9" s="243"/>
      <c r="S9" s="426">
        <f t="shared" si="0"/>
        <v>0</v>
      </c>
    </row>
    <row r="10" spans="1:19" ht="12" customHeight="1">
      <c r="A10" s="148" t="str">
        <f>'t1'!A10</f>
        <v>III CAPPELLANO CAPO</v>
      </c>
      <c r="B10" s="218" t="str">
        <f>'t1'!B10</f>
        <v>0D0357</v>
      </c>
      <c r="C10" s="245"/>
      <c r="D10" s="246"/>
      <c r="E10" s="246"/>
      <c r="F10" s="242"/>
      <c r="G10" s="242"/>
      <c r="H10" s="243"/>
      <c r="I10" s="243"/>
      <c r="J10" s="243"/>
      <c r="K10" s="243"/>
      <c r="L10" s="243"/>
      <c r="M10" s="243"/>
      <c r="N10" s="243"/>
      <c r="O10" s="243"/>
      <c r="P10" s="243"/>
      <c r="Q10" s="243"/>
      <c r="R10" s="243"/>
      <c r="S10" s="426">
        <f t="shared" si="0"/>
        <v>0</v>
      </c>
    </row>
    <row r="11" spans="1:19" ht="12" customHeight="1">
      <c r="A11" s="148" t="str">
        <f>'t1'!A11</f>
        <v>II CAPPELLANO CAPO + 23 ANNI</v>
      </c>
      <c r="B11" s="218" t="str">
        <f>'t1'!B11</f>
        <v>0D0546</v>
      </c>
      <c r="C11" s="245"/>
      <c r="D11" s="246"/>
      <c r="E11" s="246"/>
      <c r="F11" s="242"/>
      <c r="G11" s="242"/>
      <c r="H11" s="243"/>
      <c r="I11" s="243"/>
      <c r="J11" s="243"/>
      <c r="K11" s="243"/>
      <c r="L11" s="243"/>
      <c r="M11" s="243"/>
      <c r="N11" s="243"/>
      <c r="O11" s="243"/>
      <c r="P11" s="243"/>
      <c r="Q11" s="243"/>
      <c r="R11" s="243"/>
      <c r="S11" s="426">
        <f t="shared" si="0"/>
        <v>0</v>
      </c>
    </row>
    <row r="12" spans="1:19" ht="12" customHeight="1">
      <c r="A12" s="148" t="str">
        <f>'t1'!A12</f>
        <v>II  CAPPELLANO  CAPO  +  18 (TEN.COL.)</v>
      </c>
      <c r="B12" s="218" t="str">
        <f>'t1'!B12</f>
        <v>0D0969</v>
      </c>
      <c r="C12" s="242"/>
      <c r="D12" s="242"/>
      <c r="E12" s="242"/>
      <c r="F12" s="242"/>
      <c r="G12" s="242"/>
      <c r="H12" s="243"/>
      <c r="I12" s="243"/>
      <c r="J12" s="243"/>
      <c r="K12" s="243"/>
      <c r="L12" s="243"/>
      <c r="M12" s="243"/>
      <c r="N12" s="243"/>
      <c r="O12" s="243"/>
      <c r="P12" s="243"/>
      <c r="Q12" s="243"/>
      <c r="R12" s="243"/>
      <c r="S12" s="426">
        <f t="shared" si="0"/>
        <v>0</v>
      </c>
    </row>
    <row r="13" spans="1:19" ht="12" customHeight="1">
      <c r="A13" s="148" t="str">
        <f>'t1'!A13</f>
        <v>II CAPPELLANO CAPO +13 ANNI</v>
      </c>
      <c r="B13" s="218" t="str">
        <f>'t1'!B13</f>
        <v>0D0547</v>
      </c>
      <c r="C13" s="247"/>
      <c r="D13" s="247"/>
      <c r="E13" s="247"/>
      <c r="F13" s="247"/>
      <c r="G13" s="247"/>
      <c r="H13" s="246"/>
      <c r="I13" s="246"/>
      <c r="J13" s="246"/>
      <c r="K13" s="246"/>
      <c r="L13" s="246"/>
      <c r="M13" s="246"/>
      <c r="N13" s="246"/>
      <c r="O13" s="246"/>
      <c r="P13" s="246"/>
      <c r="Q13" s="246"/>
      <c r="R13" s="246"/>
      <c r="S13" s="426">
        <f t="shared" si="0"/>
        <v>0</v>
      </c>
    </row>
    <row r="14" spans="1:19" ht="12" customHeight="1">
      <c r="A14" s="148" t="str">
        <f>'t1'!A14</f>
        <v>I CAPPELLANO CAPO + 23 ANNI</v>
      </c>
      <c r="B14" s="218" t="str">
        <f>'t1'!B14</f>
        <v>0D0548</v>
      </c>
      <c r="C14" s="247"/>
      <c r="D14" s="246"/>
      <c r="E14" s="246"/>
      <c r="F14" s="246"/>
      <c r="G14" s="246"/>
      <c r="H14" s="246"/>
      <c r="I14" s="246"/>
      <c r="J14" s="246"/>
      <c r="K14" s="246"/>
      <c r="L14" s="246"/>
      <c r="M14" s="246"/>
      <c r="N14" s="246"/>
      <c r="O14" s="246"/>
      <c r="P14" s="246"/>
      <c r="Q14" s="246"/>
      <c r="R14" s="246"/>
      <c r="S14" s="426">
        <f t="shared" si="0"/>
        <v>0</v>
      </c>
    </row>
    <row r="15" spans="1:19" ht="12" customHeight="1">
      <c r="A15" s="148" t="str">
        <f>'t1'!A15</f>
        <v>I CAPPELLANO CAPO + 13 ANNI</v>
      </c>
      <c r="B15" s="218" t="str">
        <f>'t1'!B15</f>
        <v>0D0549</v>
      </c>
      <c r="C15" s="247"/>
      <c r="D15" s="246"/>
      <c r="E15" s="246"/>
      <c r="F15" s="246"/>
      <c r="G15" s="246"/>
      <c r="H15" s="246"/>
      <c r="I15" s="246"/>
      <c r="J15" s="246"/>
      <c r="K15" s="246"/>
      <c r="L15" s="246"/>
      <c r="M15" s="246"/>
      <c r="N15" s="246"/>
      <c r="O15" s="246"/>
      <c r="P15" s="246"/>
      <c r="Q15" s="246"/>
      <c r="R15" s="246"/>
      <c r="S15" s="426">
        <f t="shared" si="0"/>
        <v>0</v>
      </c>
    </row>
    <row r="16" spans="1:19" ht="12" customHeight="1">
      <c r="A16" s="148" t="str">
        <f>'t1'!A16</f>
        <v>II CAPPELLANO CAPO</v>
      </c>
      <c r="B16" s="218" t="str">
        <f>'t1'!B16</f>
        <v>019355</v>
      </c>
      <c r="C16" s="247"/>
      <c r="D16" s="242"/>
      <c r="E16" s="242"/>
      <c r="F16" s="242"/>
      <c r="G16" s="242"/>
      <c r="H16" s="243"/>
      <c r="I16" s="243"/>
      <c r="J16" s="243"/>
      <c r="K16" s="243"/>
      <c r="L16" s="243"/>
      <c r="M16" s="243"/>
      <c r="N16" s="243"/>
      <c r="O16" s="243"/>
      <c r="P16" s="243"/>
      <c r="Q16" s="243"/>
      <c r="R16" s="243"/>
      <c r="S16" s="426">
        <f t="shared" si="0"/>
        <v>0</v>
      </c>
    </row>
    <row r="17" spans="1:19" ht="12" customHeight="1">
      <c r="A17" s="148" t="str">
        <f>'t1'!A17</f>
        <v>I  CAPPELLANO  CAPO  CON 3 ANNI NEL GRADO (MAGG.)</v>
      </c>
      <c r="B17" s="218" t="str">
        <f>'t1'!B17</f>
        <v>019970</v>
      </c>
      <c r="C17" s="247"/>
      <c r="D17" s="246"/>
      <c r="E17" s="246"/>
      <c r="F17" s="246"/>
      <c r="G17" s="246"/>
      <c r="H17" s="246"/>
      <c r="I17" s="246"/>
      <c r="J17" s="246"/>
      <c r="K17" s="246"/>
      <c r="L17" s="246"/>
      <c r="M17" s="246"/>
      <c r="N17" s="246"/>
      <c r="O17" s="246"/>
      <c r="P17" s="246"/>
      <c r="Q17" s="246"/>
      <c r="R17" s="246"/>
      <c r="S17" s="426">
        <f t="shared" si="0"/>
        <v>0</v>
      </c>
    </row>
    <row r="18" spans="1:19" ht="12" customHeight="1">
      <c r="A18" s="148" t="str">
        <f>'t1'!A18</f>
        <v>I CAPPELLANO CAPO</v>
      </c>
      <c r="B18" s="218" t="str">
        <f>'t1'!B18</f>
        <v>019287</v>
      </c>
      <c r="C18" s="247"/>
      <c r="D18" s="246"/>
      <c r="E18" s="246"/>
      <c r="F18" s="246"/>
      <c r="G18" s="246"/>
      <c r="H18" s="246"/>
      <c r="I18" s="246"/>
      <c r="J18" s="246"/>
      <c r="K18" s="246"/>
      <c r="L18" s="246"/>
      <c r="M18" s="246"/>
      <c r="N18" s="246"/>
      <c r="O18" s="246"/>
      <c r="P18" s="246"/>
      <c r="Q18" s="246"/>
      <c r="R18" s="246"/>
      <c r="S18" s="426">
        <f t="shared" si="0"/>
        <v>0</v>
      </c>
    </row>
    <row r="19" spans="1:19" ht="12" customHeight="1">
      <c r="A19" s="148" t="str">
        <f>'t1'!A19</f>
        <v>CAPPELLANO  CAPO + 10  (CAP.)</v>
      </c>
      <c r="B19" s="218" t="str">
        <f>'t1'!B19</f>
        <v>018971</v>
      </c>
      <c r="C19" s="247"/>
      <c r="D19" s="246"/>
      <c r="E19" s="246"/>
      <c r="F19" s="246"/>
      <c r="G19" s="246"/>
      <c r="H19" s="246"/>
      <c r="I19" s="246"/>
      <c r="J19" s="246"/>
      <c r="K19" s="246"/>
      <c r="L19" s="246"/>
      <c r="M19" s="246"/>
      <c r="N19" s="246"/>
      <c r="O19" s="246"/>
      <c r="P19" s="246"/>
      <c r="Q19" s="246"/>
      <c r="R19" s="246"/>
      <c r="S19" s="426">
        <f t="shared" si="0"/>
        <v>0</v>
      </c>
    </row>
    <row r="20" spans="1:19" ht="12" customHeight="1">
      <c r="A20" s="148" t="str">
        <f>'t1'!A20</f>
        <v>CAPPELLANO CAPO</v>
      </c>
      <c r="B20" s="218" t="str">
        <f>'t1'!B20</f>
        <v>018284</v>
      </c>
      <c r="C20" s="247"/>
      <c r="D20" s="246"/>
      <c r="E20" s="246"/>
      <c r="F20" s="246"/>
      <c r="G20" s="246"/>
      <c r="H20" s="246"/>
      <c r="I20" s="246"/>
      <c r="J20" s="246"/>
      <c r="K20" s="246"/>
      <c r="L20" s="246"/>
      <c r="M20" s="246"/>
      <c r="N20" s="246"/>
      <c r="O20" s="246"/>
      <c r="P20" s="246"/>
      <c r="Q20" s="246"/>
      <c r="R20" s="246"/>
      <c r="S20" s="426">
        <f t="shared" si="0"/>
        <v>0</v>
      </c>
    </row>
    <row r="21" spans="1:19" ht="12" customHeight="1" thickBot="1">
      <c r="A21" s="148" t="str">
        <f>'t1'!A21</f>
        <v>CAPPELLANO ADDETTO</v>
      </c>
      <c r="B21" s="218" t="str">
        <f>'t1'!B21</f>
        <v>018281</v>
      </c>
      <c r="C21" s="247"/>
      <c r="D21" s="246"/>
      <c r="E21" s="246"/>
      <c r="F21" s="246"/>
      <c r="G21" s="246"/>
      <c r="H21" s="246"/>
      <c r="I21" s="246"/>
      <c r="J21" s="246"/>
      <c r="K21" s="246"/>
      <c r="L21" s="246"/>
      <c r="M21" s="246"/>
      <c r="N21" s="246"/>
      <c r="O21" s="246"/>
      <c r="P21" s="246"/>
      <c r="Q21" s="246"/>
      <c r="R21" s="246"/>
      <c r="S21" s="426">
        <f t="shared" si="0"/>
        <v>0</v>
      </c>
    </row>
    <row r="22" spans="1:19" s="100" customFormat="1" ht="17.25" customHeight="1" thickBot="1" thickTop="1">
      <c r="A22" s="215" t="s">
        <v>156</v>
      </c>
      <c r="B22" s="216"/>
      <c r="C22" s="428">
        <f aca="true" t="shared" si="1" ref="C22:S22">SUM(C6:C21)</f>
        <v>0</v>
      </c>
      <c r="D22" s="429">
        <f t="shared" si="1"/>
        <v>0</v>
      </c>
      <c r="E22" s="429">
        <f t="shared" si="1"/>
        <v>0</v>
      </c>
      <c r="F22" s="429">
        <f t="shared" si="1"/>
        <v>0</v>
      </c>
      <c r="G22" s="429">
        <f t="shared" si="1"/>
        <v>0</v>
      </c>
      <c r="H22" s="429">
        <f t="shared" si="1"/>
        <v>0</v>
      </c>
      <c r="I22" s="429">
        <f t="shared" si="1"/>
        <v>0</v>
      </c>
      <c r="J22" s="429">
        <f t="shared" si="1"/>
        <v>0</v>
      </c>
      <c r="K22" s="429">
        <f t="shared" si="1"/>
        <v>0</v>
      </c>
      <c r="L22" s="429">
        <f t="shared" si="1"/>
        <v>0</v>
      </c>
      <c r="M22" s="429">
        <f t="shared" si="1"/>
        <v>0</v>
      </c>
      <c r="N22" s="429">
        <f t="shared" si="1"/>
        <v>0</v>
      </c>
      <c r="O22" s="429">
        <f t="shared" si="1"/>
        <v>0</v>
      </c>
      <c r="P22" s="429">
        <f t="shared" si="1"/>
        <v>0</v>
      </c>
      <c r="Q22" s="429">
        <f t="shared" si="1"/>
        <v>0</v>
      </c>
      <c r="R22" s="429">
        <f t="shared" si="1"/>
        <v>0</v>
      </c>
      <c r="S22" s="427">
        <f t="shared" si="1"/>
        <v>0</v>
      </c>
    </row>
    <row r="23" ht="17.25" customHeight="1">
      <c r="A23" s="21"/>
    </row>
    <row r="24" ht="9.75">
      <c r="A24" s="21"/>
    </row>
    <row r="33" ht="9.75">
      <c r="U33" s="157"/>
    </row>
  </sheetData>
  <sheetProtection password="EA98" sheet="1" formatColumns="0" selectLockedCells="1"/>
  <mergeCells count="3">
    <mergeCell ref="C4:R4"/>
    <mergeCell ref="C3:R3"/>
    <mergeCell ref="A1:R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2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7" customWidth="1"/>
    <col min="2" max="2" width="10.66015625" style="96" customWidth="1"/>
    <col min="3" max="14" width="11.16015625" style="87" customWidth="1"/>
    <col min="15" max="18" width="9.33203125" style="87" customWidth="1"/>
    <col min="19" max="20" width="11.16015625" style="87" customWidth="1"/>
    <col min="21" max="21" width="6.66015625" style="87" hidden="1" customWidth="1"/>
    <col min="22" max="25" width="10.83203125" style="87" customWidth="1"/>
    <col min="26" max="16384" width="10.66015625" style="87" customWidth="1"/>
  </cols>
  <sheetData>
    <row r="1" spans="1:20" s="5" customFormat="1" ht="43.5" customHeight="1">
      <c r="A1" s="954" t="str">
        <f>'t1'!A1</f>
        <v>CAPPELLANI MILITARI (CM09) - anno 2018</v>
      </c>
      <c r="B1" s="954"/>
      <c r="C1" s="954"/>
      <c r="D1" s="954"/>
      <c r="E1" s="954"/>
      <c r="F1" s="954"/>
      <c r="G1" s="954"/>
      <c r="H1" s="954"/>
      <c r="I1" s="954"/>
      <c r="J1" s="954"/>
      <c r="K1" s="954"/>
      <c r="L1" s="954"/>
      <c r="M1" s="954"/>
      <c r="N1" s="954"/>
      <c r="O1" s="954"/>
      <c r="P1" s="954"/>
      <c r="Q1" s="954"/>
      <c r="R1" s="954"/>
      <c r="S1"/>
      <c r="T1" s="306"/>
    </row>
    <row r="2" spans="1:20" s="5" customFormat="1" ht="30" customHeight="1" thickBot="1">
      <c r="A2" s="305"/>
      <c r="B2" s="2"/>
      <c r="C2" s="3"/>
      <c r="D2" s="3"/>
      <c r="E2" s="3"/>
      <c r="F2" s="3"/>
      <c r="G2" s="3"/>
      <c r="H2" s="3"/>
      <c r="I2" s="4"/>
      <c r="J2" s="3"/>
      <c r="K2" s="3"/>
      <c r="L2" s="3"/>
      <c r="M2" s="3"/>
      <c r="N2" s="955"/>
      <c r="O2" s="955"/>
      <c r="P2" s="955"/>
      <c r="Q2" s="955"/>
      <c r="R2" s="955"/>
      <c r="S2" s="955"/>
      <c r="T2" s="955"/>
    </row>
    <row r="3" spans="1:25" ht="15" customHeight="1" thickBot="1">
      <c r="A3" s="88"/>
      <c r="B3" s="89"/>
      <c r="C3" s="297" t="s">
        <v>225</v>
      </c>
      <c r="D3" s="90"/>
      <c r="E3" s="90"/>
      <c r="F3" s="90"/>
      <c r="G3" s="90"/>
      <c r="H3" s="90"/>
      <c r="I3" s="90"/>
      <c r="J3" s="90"/>
      <c r="K3" s="90"/>
      <c r="L3" s="90"/>
      <c r="M3" s="90"/>
      <c r="N3" s="90"/>
      <c r="O3" s="90"/>
      <c r="P3" s="90"/>
      <c r="Q3" s="90"/>
      <c r="R3" s="90"/>
      <c r="S3" s="90"/>
      <c r="T3" s="91"/>
      <c r="V3"/>
      <c r="W3"/>
      <c r="X3"/>
      <c r="Y3"/>
    </row>
    <row r="4" spans="1:25" ht="30" customHeight="1" thickTop="1">
      <c r="A4" s="276" t="s">
        <v>117</v>
      </c>
      <c r="B4" s="92" t="s">
        <v>56</v>
      </c>
      <c r="C4" s="967" t="s">
        <v>307</v>
      </c>
      <c r="D4" s="968"/>
      <c r="E4" s="967" t="s">
        <v>308</v>
      </c>
      <c r="F4" s="968"/>
      <c r="G4" s="967" t="s">
        <v>309</v>
      </c>
      <c r="H4" s="968"/>
      <c r="I4" s="967" t="s">
        <v>49</v>
      </c>
      <c r="J4" s="968"/>
      <c r="K4" s="967" t="s">
        <v>50</v>
      </c>
      <c r="L4" s="968"/>
      <c r="M4" s="967" t="s">
        <v>530</v>
      </c>
      <c r="N4" s="968"/>
      <c r="O4" s="967" t="s">
        <v>351</v>
      </c>
      <c r="P4" s="968"/>
      <c r="Q4" s="967" t="s">
        <v>84</v>
      </c>
      <c r="R4" s="968"/>
      <c r="S4" s="967" t="s">
        <v>59</v>
      </c>
      <c r="T4" s="971"/>
      <c r="V4"/>
      <c r="W4"/>
      <c r="X4"/>
      <c r="Y4"/>
    </row>
    <row r="5" spans="1:25" ht="9.75">
      <c r="A5" s="574"/>
      <c r="B5" s="92"/>
      <c r="C5" s="969" t="s">
        <v>312</v>
      </c>
      <c r="D5" s="970"/>
      <c r="E5" s="969" t="s">
        <v>313</v>
      </c>
      <c r="F5" s="970"/>
      <c r="G5" s="969" t="s">
        <v>314</v>
      </c>
      <c r="H5" s="970"/>
      <c r="I5" s="969" t="s">
        <v>315</v>
      </c>
      <c r="J5" s="970"/>
      <c r="K5" s="969" t="s">
        <v>316</v>
      </c>
      <c r="L5" s="970"/>
      <c r="M5" s="969" t="s">
        <v>490</v>
      </c>
      <c r="N5" s="970"/>
      <c r="O5" s="969" t="s">
        <v>350</v>
      </c>
      <c r="P5" s="970"/>
      <c r="Q5" s="969" t="s">
        <v>317</v>
      </c>
      <c r="R5" s="970"/>
      <c r="S5" s="969"/>
      <c r="T5" s="972"/>
      <c r="V5"/>
      <c r="W5"/>
      <c r="X5"/>
      <c r="Y5"/>
    </row>
    <row r="6" spans="1:25" ht="10.5" thickBot="1">
      <c r="A6" s="770"/>
      <c r="B6" s="93"/>
      <c r="C6" s="576" t="s">
        <v>57</v>
      </c>
      <c r="D6" s="577" t="s">
        <v>58</v>
      </c>
      <c r="E6" s="576" t="s">
        <v>57</v>
      </c>
      <c r="F6" s="577" t="s">
        <v>58</v>
      </c>
      <c r="G6" s="576" t="s">
        <v>57</v>
      </c>
      <c r="H6" s="577" t="s">
        <v>58</v>
      </c>
      <c r="I6" s="576" t="s">
        <v>57</v>
      </c>
      <c r="J6" s="577" t="s">
        <v>58</v>
      </c>
      <c r="K6" s="576" t="s">
        <v>57</v>
      </c>
      <c r="L6" s="577" t="s">
        <v>58</v>
      </c>
      <c r="M6" s="576" t="s">
        <v>57</v>
      </c>
      <c r="N6" s="577" t="s">
        <v>58</v>
      </c>
      <c r="O6" s="576" t="s">
        <v>57</v>
      </c>
      <c r="P6" s="577" t="s">
        <v>58</v>
      </c>
      <c r="Q6" s="576" t="s">
        <v>57</v>
      </c>
      <c r="R6" s="577" t="s">
        <v>58</v>
      </c>
      <c r="S6" s="576" t="s">
        <v>57</v>
      </c>
      <c r="T6" s="578" t="s">
        <v>58</v>
      </c>
      <c r="V6"/>
      <c r="W6"/>
      <c r="X6"/>
      <c r="Y6"/>
    </row>
    <row r="7" spans="1:25" ht="12.75" customHeight="1" thickTop="1">
      <c r="A7" s="20" t="str">
        <f>'t1'!A6</f>
        <v>ORDINARIO MILITARE</v>
      </c>
      <c r="B7" s="225" t="str">
        <f>'t1'!B6</f>
        <v>0D0359</v>
      </c>
      <c r="C7" s="221"/>
      <c r="D7" s="226"/>
      <c r="E7" s="221"/>
      <c r="F7" s="226"/>
      <c r="G7" s="221"/>
      <c r="H7" s="226"/>
      <c r="I7" s="221"/>
      <c r="J7" s="226"/>
      <c r="K7" s="508"/>
      <c r="L7" s="220"/>
      <c r="M7" s="221"/>
      <c r="N7" s="226"/>
      <c r="O7" s="227"/>
      <c r="P7" s="226"/>
      <c r="Q7" s="227"/>
      <c r="R7" s="226"/>
      <c r="S7" s="430">
        <f>SUM(C7,E7,G7,I7,K7,M7,O7,Q7)</f>
        <v>0</v>
      </c>
      <c r="T7" s="431">
        <f>SUM(D7,F7,H7,J7,L7,N7,P7,R7)</f>
        <v>0</v>
      </c>
      <c r="U7" s="87">
        <f>'t1'!M6</f>
        <v>0</v>
      </c>
      <c r="V7"/>
      <c r="W7"/>
      <c r="X7"/>
      <c r="Y7"/>
    </row>
    <row r="8" spans="1:25" ht="12.75" customHeight="1">
      <c r="A8" s="148" t="str">
        <f>'t1'!A7</f>
        <v>VICARIO GENERALE</v>
      </c>
      <c r="B8" s="218" t="str">
        <f>'t1'!B7</f>
        <v>0D0292</v>
      </c>
      <c r="C8" s="221"/>
      <c r="D8" s="226"/>
      <c r="E8" s="221"/>
      <c r="F8" s="226"/>
      <c r="G8" s="221"/>
      <c r="H8" s="226"/>
      <c r="I8" s="221"/>
      <c r="J8" s="226"/>
      <c r="K8" s="510"/>
      <c r="L8" s="220"/>
      <c r="M8" s="221"/>
      <c r="N8" s="226"/>
      <c r="O8" s="227"/>
      <c r="P8" s="226"/>
      <c r="Q8" s="227"/>
      <c r="R8" s="226"/>
      <c r="S8" s="432">
        <f aca="true" t="shared" si="0" ref="S8:S22">SUM(C8,E8,G8,I8,K8,M8,O8,Q8)</f>
        <v>0</v>
      </c>
      <c r="T8" s="433">
        <f aca="true" t="shared" si="1" ref="T8:T22">SUM(D8,F8,H8,J8,L8,N8,P8,R8)</f>
        <v>0</v>
      </c>
      <c r="U8" s="87">
        <f>'t1'!M7</f>
        <v>0</v>
      </c>
      <c r="V8"/>
      <c r="W8"/>
      <c r="X8"/>
      <c r="Y8"/>
    </row>
    <row r="9" spans="1:25" ht="12.75" customHeight="1">
      <c r="A9" s="148" t="str">
        <f>'t1'!A8</f>
        <v>ISPETTORE</v>
      </c>
      <c r="B9" s="218" t="str">
        <f>'t1'!B8</f>
        <v>0D0191</v>
      </c>
      <c r="C9" s="221"/>
      <c r="D9" s="226"/>
      <c r="E9" s="221"/>
      <c r="F9" s="226"/>
      <c r="G9" s="221"/>
      <c r="H9" s="226"/>
      <c r="I9" s="221"/>
      <c r="J9" s="226"/>
      <c r="K9" s="510"/>
      <c r="L9" s="220"/>
      <c r="M9" s="221"/>
      <c r="N9" s="226"/>
      <c r="O9" s="227"/>
      <c r="P9" s="226"/>
      <c r="Q9" s="227"/>
      <c r="R9" s="226"/>
      <c r="S9" s="432">
        <f t="shared" si="0"/>
        <v>0</v>
      </c>
      <c r="T9" s="433">
        <f t="shared" si="1"/>
        <v>0</v>
      </c>
      <c r="U9" s="87">
        <f>'t1'!M8</f>
        <v>0</v>
      </c>
      <c r="V9"/>
      <c r="W9"/>
      <c r="X9"/>
      <c r="Y9"/>
    </row>
    <row r="10" spans="1:25" ht="12.75" customHeight="1">
      <c r="A10" s="148" t="str">
        <f>'t1'!A9</f>
        <v>III CAPPELLANO CAPO + 23 ANNI</v>
      </c>
      <c r="B10" s="218" t="str">
        <f>'t1'!B9</f>
        <v>0D0545</v>
      </c>
      <c r="C10" s="221"/>
      <c r="D10" s="226"/>
      <c r="E10" s="221"/>
      <c r="F10" s="226"/>
      <c r="G10" s="221"/>
      <c r="H10" s="226"/>
      <c r="I10" s="221"/>
      <c r="J10" s="226"/>
      <c r="K10" s="510"/>
      <c r="L10" s="220"/>
      <c r="M10" s="221"/>
      <c r="N10" s="226"/>
      <c r="O10" s="227"/>
      <c r="P10" s="226"/>
      <c r="Q10" s="227"/>
      <c r="R10" s="226"/>
      <c r="S10" s="432">
        <f t="shared" si="0"/>
        <v>0</v>
      </c>
      <c r="T10" s="433">
        <f t="shared" si="1"/>
        <v>0</v>
      </c>
      <c r="U10" s="87">
        <f>'t1'!M9</f>
        <v>0</v>
      </c>
      <c r="V10"/>
      <c r="W10"/>
      <c r="X10"/>
      <c r="Y10"/>
    </row>
    <row r="11" spans="1:25" ht="12.75" customHeight="1">
      <c r="A11" s="148" t="str">
        <f>'t1'!A10</f>
        <v>III CAPPELLANO CAPO</v>
      </c>
      <c r="B11" s="218" t="str">
        <f>'t1'!B10</f>
        <v>0D0357</v>
      </c>
      <c r="C11" s="221"/>
      <c r="D11" s="226"/>
      <c r="E11" s="221"/>
      <c r="F11" s="226"/>
      <c r="G11" s="221"/>
      <c r="H11" s="226"/>
      <c r="I11" s="221"/>
      <c r="J11" s="226"/>
      <c r="K11" s="510"/>
      <c r="L11" s="220"/>
      <c r="M11" s="221"/>
      <c r="N11" s="226"/>
      <c r="O11" s="227"/>
      <c r="P11" s="226"/>
      <c r="Q11" s="227"/>
      <c r="R11" s="226"/>
      <c r="S11" s="432">
        <f t="shared" si="0"/>
        <v>0</v>
      </c>
      <c r="T11" s="433">
        <f t="shared" si="1"/>
        <v>0</v>
      </c>
      <c r="U11" s="87">
        <f>'t1'!M10</f>
        <v>0</v>
      </c>
      <c r="V11"/>
      <c r="W11"/>
      <c r="X11"/>
      <c r="Y11"/>
    </row>
    <row r="12" spans="1:25" ht="12.75" customHeight="1">
      <c r="A12" s="148" t="str">
        <f>'t1'!A11</f>
        <v>II CAPPELLANO CAPO + 23 ANNI</v>
      </c>
      <c r="B12" s="218" t="str">
        <f>'t1'!B11</f>
        <v>0D0546</v>
      </c>
      <c r="C12" s="221"/>
      <c r="D12" s="226"/>
      <c r="E12" s="221"/>
      <c r="F12" s="226"/>
      <c r="G12" s="221"/>
      <c r="H12" s="226"/>
      <c r="I12" s="221"/>
      <c r="J12" s="226"/>
      <c r="K12" s="510"/>
      <c r="L12" s="220"/>
      <c r="M12" s="221"/>
      <c r="N12" s="226"/>
      <c r="O12" s="227"/>
      <c r="P12" s="226"/>
      <c r="Q12" s="227"/>
      <c r="R12" s="226"/>
      <c r="S12" s="432">
        <f t="shared" si="0"/>
        <v>0</v>
      </c>
      <c r="T12" s="433">
        <f t="shared" si="1"/>
        <v>0</v>
      </c>
      <c r="U12" s="87">
        <f>'t1'!M11</f>
        <v>0</v>
      </c>
      <c r="V12"/>
      <c r="W12"/>
      <c r="X12"/>
      <c r="Y12"/>
    </row>
    <row r="13" spans="1:25" ht="12.75" customHeight="1">
      <c r="A13" s="148" t="str">
        <f>'t1'!A12</f>
        <v>II  CAPPELLANO  CAPO  +  18 (TEN.COL.)</v>
      </c>
      <c r="B13" s="218" t="str">
        <f>'t1'!B12</f>
        <v>0D0969</v>
      </c>
      <c r="C13" s="221"/>
      <c r="D13" s="226"/>
      <c r="E13" s="221"/>
      <c r="F13" s="226"/>
      <c r="G13" s="221"/>
      <c r="H13" s="226"/>
      <c r="I13" s="221"/>
      <c r="J13" s="226"/>
      <c r="K13" s="510"/>
      <c r="L13" s="220"/>
      <c r="M13" s="221"/>
      <c r="N13" s="226"/>
      <c r="O13" s="227"/>
      <c r="P13" s="226"/>
      <c r="Q13" s="227"/>
      <c r="R13" s="226"/>
      <c r="S13" s="432">
        <f t="shared" si="0"/>
        <v>0</v>
      </c>
      <c r="T13" s="433">
        <f t="shared" si="1"/>
        <v>0</v>
      </c>
      <c r="U13" s="87">
        <f>'t1'!M12</f>
        <v>0</v>
      </c>
      <c r="V13"/>
      <c r="W13"/>
      <c r="X13"/>
      <c r="Y13"/>
    </row>
    <row r="14" spans="1:25" ht="12.75" customHeight="1">
      <c r="A14" s="148" t="str">
        <f>'t1'!A13</f>
        <v>II CAPPELLANO CAPO +13 ANNI</v>
      </c>
      <c r="B14" s="218" t="str">
        <f>'t1'!B13</f>
        <v>0D0547</v>
      </c>
      <c r="C14" s="221"/>
      <c r="D14" s="226"/>
      <c r="E14" s="221"/>
      <c r="F14" s="226"/>
      <c r="G14" s="221"/>
      <c r="H14" s="226"/>
      <c r="I14" s="221"/>
      <c r="J14" s="226"/>
      <c r="K14" s="510"/>
      <c r="L14" s="220"/>
      <c r="M14" s="221"/>
      <c r="N14" s="226"/>
      <c r="O14" s="227"/>
      <c r="P14" s="226"/>
      <c r="Q14" s="227"/>
      <c r="R14" s="226"/>
      <c r="S14" s="432">
        <f t="shared" si="0"/>
        <v>0</v>
      </c>
      <c r="T14" s="433">
        <f t="shared" si="1"/>
        <v>0</v>
      </c>
      <c r="U14" s="87">
        <f>'t1'!M13</f>
        <v>0</v>
      </c>
      <c r="V14"/>
      <c r="W14"/>
      <c r="X14"/>
      <c r="Y14"/>
    </row>
    <row r="15" spans="1:25" ht="12.75" customHeight="1">
      <c r="A15" s="148" t="str">
        <f>'t1'!A14</f>
        <v>I CAPPELLANO CAPO + 23 ANNI</v>
      </c>
      <c r="B15" s="218" t="str">
        <f>'t1'!B14</f>
        <v>0D0548</v>
      </c>
      <c r="C15" s="221"/>
      <c r="D15" s="226"/>
      <c r="E15" s="221"/>
      <c r="F15" s="226"/>
      <c r="G15" s="221"/>
      <c r="H15" s="226"/>
      <c r="I15" s="221"/>
      <c r="J15" s="226"/>
      <c r="K15" s="510"/>
      <c r="L15" s="220"/>
      <c r="M15" s="221"/>
      <c r="N15" s="226"/>
      <c r="O15" s="227"/>
      <c r="P15" s="226"/>
      <c r="Q15" s="227"/>
      <c r="R15" s="226"/>
      <c r="S15" s="432">
        <f t="shared" si="0"/>
        <v>0</v>
      </c>
      <c r="T15" s="433">
        <f t="shared" si="1"/>
        <v>0</v>
      </c>
      <c r="U15" s="87">
        <f>'t1'!M14</f>
        <v>0</v>
      </c>
      <c r="V15"/>
      <c r="W15"/>
      <c r="X15"/>
      <c r="Y15"/>
    </row>
    <row r="16" spans="1:25" ht="12.75" customHeight="1">
      <c r="A16" s="148" t="str">
        <f>'t1'!A15</f>
        <v>I CAPPELLANO CAPO + 13 ANNI</v>
      </c>
      <c r="B16" s="218" t="str">
        <f>'t1'!B15</f>
        <v>0D0549</v>
      </c>
      <c r="C16" s="221"/>
      <c r="D16" s="226"/>
      <c r="E16" s="221"/>
      <c r="F16" s="226"/>
      <c r="G16" s="221"/>
      <c r="H16" s="226"/>
      <c r="I16" s="221"/>
      <c r="J16" s="226"/>
      <c r="K16" s="510"/>
      <c r="L16" s="220"/>
      <c r="M16" s="221"/>
      <c r="N16" s="226"/>
      <c r="O16" s="227"/>
      <c r="P16" s="226"/>
      <c r="Q16" s="227"/>
      <c r="R16" s="226"/>
      <c r="S16" s="432">
        <f t="shared" si="0"/>
        <v>0</v>
      </c>
      <c r="T16" s="433">
        <f t="shared" si="1"/>
        <v>0</v>
      </c>
      <c r="U16" s="87">
        <f>'t1'!M15</f>
        <v>0</v>
      </c>
      <c r="V16"/>
      <c r="W16"/>
      <c r="X16"/>
      <c r="Y16"/>
    </row>
    <row r="17" spans="1:25" ht="12.75" customHeight="1">
      <c r="A17" s="148" t="str">
        <f>'t1'!A16</f>
        <v>II CAPPELLANO CAPO</v>
      </c>
      <c r="B17" s="218" t="str">
        <f>'t1'!B16</f>
        <v>019355</v>
      </c>
      <c r="C17" s="221"/>
      <c r="D17" s="226"/>
      <c r="E17" s="221"/>
      <c r="F17" s="226"/>
      <c r="G17" s="221"/>
      <c r="H17" s="226"/>
      <c r="I17" s="221"/>
      <c r="J17" s="226"/>
      <c r="K17" s="510"/>
      <c r="L17" s="220"/>
      <c r="M17" s="221"/>
      <c r="N17" s="226"/>
      <c r="O17" s="227"/>
      <c r="P17" s="226"/>
      <c r="Q17" s="227"/>
      <c r="R17" s="226"/>
      <c r="S17" s="432">
        <f t="shared" si="0"/>
        <v>0</v>
      </c>
      <c r="T17" s="433">
        <f t="shared" si="1"/>
        <v>0</v>
      </c>
      <c r="U17" s="87">
        <f>'t1'!M16</f>
        <v>0</v>
      </c>
      <c r="V17"/>
      <c r="W17"/>
      <c r="X17"/>
      <c r="Y17"/>
    </row>
    <row r="18" spans="1:25" ht="12.75" customHeight="1">
      <c r="A18" s="148" t="str">
        <f>'t1'!A17</f>
        <v>I  CAPPELLANO  CAPO  CON 3 ANNI NEL GRADO (MAGG.)</v>
      </c>
      <c r="B18" s="218" t="str">
        <f>'t1'!B17</f>
        <v>019970</v>
      </c>
      <c r="C18" s="221"/>
      <c r="D18" s="226"/>
      <c r="E18" s="221"/>
      <c r="F18" s="226"/>
      <c r="G18" s="221"/>
      <c r="H18" s="226"/>
      <c r="I18" s="221"/>
      <c r="J18" s="226"/>
      <c r="K18" s="510"/>
      <c r="L18" s="220"/>
      <c r="M18" s="221"/>
      <c r="N18" s="226"/>
      <c r="O18" s="227"/>
      <c r="P18" s="226"/>
      <c r="Q18" s="227"/>
      <c r="R18" s="226"/>
      <c r="S18" s="432">
        <f t="shared" si="0"/>
        <v>0</v>
      </c>
      <c r="T18" s="433">
        <f t="shared" si="1"/>
        <v>0</v>
      </c>
      <c r="U18" s="87">
        <f>'t1'!M17</f>
        <v>0</v>
      </c>
      <c r="V18"/>
      <c r="W18"/>
      <c r="X18"/>
      <c r="Y18"/>
    </row>
    <row r="19" spans="1:25" ht="12.75" customHeight="1">
      <c r="A19" s="148" t="str">
        <f>'t1'!A18</f>
        <v>I CAPPELLANO CAPO</v>
      </c>
      <c r="B19" s="218" t="str">
        <f>'t1'!B18</f>
        <v>019287</v>
      </c>
      <c r="C19" s="221"/>
      <c r="D19" s="226"/>
      <c r="E19" s="221"/>
      <c r="F19" s="226"/>
      <c r="G19" s="221"/>
      <c r="H19" s="226"/>
      <c r="I19" s="221"/>
      <c r="J19" s="226"/>
      <c r="K19" s="510"/>
      <c r="L19" s="220"/>
      <c r="M19" s="221"/>
      <c r="N19" s="226"/>
      <c r="O19" s="227"/>
      <c r="P19" s="226"/>
      <c r="Q19" s="227"/>
      <c r="R19" s="226"/>
      <c r="S19" s="432">
        <f t="shared" si="0"/>
        <v>0</v>
      </c>
      <c r="T19" s="433">
        <f t="shared" si="1"/>
        <v>0</v>
      </c>
      <c r="U19" s="87">
        <f>'t1'!M18</f>
        <v>0</v>
      </c>
      <c r="V19"/>
      <c r="W19"/>
      <c r="X19"/>
      <c r="Y19"/>
    </row>
    <row r="20" spans="1:25" ht="12.75" customHeight="1">
      <c r="A20" s="148" t="str">
        <f>'t1'!A19</f>
        <v>CAPPELLANO  CAPO + 10  (CAP.)</v>
      </c>
      <c r="B20" s="218" t="str">
        <f>'t1'!B19</f>
        <v>018971</v>
      </c>
      <c r="C20" s="221"/>
      <c r="D20" s="226"/>
      <c r="E20" s="221"/>
      <c r="F20" s="226"/>
      <c r="G20" s="221"/>
      <c r="H20" s="226"/>
      <c r="I20" s="221"/>
      <c r="J20" s="226"/>
      <c r="K20" s="510"/>
      <c r="L20" s="220"/>
      <c r="M20" s="221"/>
      <c r="N20" s="226"/>
      <c r="O20" s="227"/>
      <c r="P20" s="226"/>
      <c r="Q20" s="227"/>
      <c r="R20" s="226"/>
      <c r="S20" s="432">
        <f t="shared" si="0"/>
        <v>0</v>
      </c>
      <c r="T20" s="433">
        <f t="shared" si="1"/>
        <v>0</v>
      </c>
      <c r="U20" s="87">
        <f>'t1'!M19</f>
        <v>0</v>
      </c>
      <c r="V20"/>
      <c r="W20"/>
      <c r="X20"/>
      <c r="Y20"/>
    </row>
    <row r="21" spans="1:25" ht="12.75" customHeight="1">
      <c r="A21" s="148" t="str">
        <f>'t1'!A20</f>
        <v>CAPPELLANO CAPO</v>
      </c>
      <c r="B21" s="218" t="str">
        <f>'t1'!B20</f>
        <v>018284</v>
      </c>
      <c r="C21" s="221"/>
      <c r="D21" s="226"/>
      <c r="E21" s="221"/>
      <c r="F21" s="226"/>
      <c r="G21" s="221"/>
      <c r="H21" s="226"/>
      <c r="I21" s="221"/>
      <c r="J21" s="226"/>
      <c r="K21" s="510"/>
      <c r="L21" s="220"/>
      <c r="M21" s="221"/>
      <c r="N21" s="226"/>
      <c r="O21" s="227"/>
      <c r="P21" s="226"/>
      <c r="Q21" s="227"/>
      <c r="R21" s="226"/>
      <c r="S21" s="432">
        <f t="shared" si="0"/>
        <v>0</v>
      </c>
      <c r="T21" s="433">
        <f t="shared" si="1"/>
        <v>0</v>
      </c>
      <c r="U21" s="87">
        <f>'t1'!M20</f>
        <v>0</v>
      </c>
      <c r="V21"/>
      <c r="W21"/>
      <c r="X21"/>
      <c r="Y21"/>
    </row>
    <row r="22" spans="1:25" ht="12.75" customHeight="1" thickBot="1">
      <c r="A22" s="148" t="str">
        <f>'t1'!A21</f>
        <v>CAPPELLANO ADDETTO</v>
      </c>
      <c r="B22" s="218" t="str">
        <f>'t1'!B21</f>
        <v>018281</v>
      </c>
      <c r="C22" s="221"/>
      <c r="D22" s="226"/>
      <c r="E22" s="221"/>
      <c r="F22" s="226"/>
      <c r="G22" s="221"/>
      <c r="H22" s="226"/>
      <c r="I22" s="221"/>
      <c r="J22" s="226"/>
      <c r="K22" s="510"/>
      <c r="L22" s="220"/>
      <c r="M22" s="221"/>
      <c r="N22" s="226"/>
      <c r="O22" s="227"/>
      <c r="P22" s="226"/>
      <c r="Q22" s="227"/>
      <c r="R22" s="226"/>
      <c r="S22" s="432">
        <f t="shared" si="0"/>
        <v>0</v>
      </c>
      <c r="T22" s="433">
        <f t="shared" si="1"/>
        <v>0</v>
      </c>
      <c r="U22" s="87">
        <f>'t1'!M21</f>
        <v>0</v>
      </c>
      <c r="V22"/>
      <c r="W22"/>
      <c r="X22"/>
      <c r="Y22"/>
    </row>
    <row r="23" spans="1:25" ht="13.5" customHeight="1" thickBot="1" thickTop="1">
      <c r="A23" s="290" t="s">
        <v>59</v>
      </c>
      <c r="B23" s="95"/>
      <c r="C23" s="434">
        <f aca="true" t="shared" si="2" ref="C23:T23">SUM(C7:C22)</f>
        <v>0</v>
      </c>
      <c r="D23" s="435">
        <f t="shared" si="2"/>
        <v>0</v>
      </c>
      <c r="E23" s="434">
        <f t="shared" si="2"/>
        <v>0</v>
      </c>
      <c r="F23" s="435">
        <f t="shared" si="2"/>
        <v>0</v>
      </c>
      <c r="G23" s="434">
        <f t="shared" si="2"/>
        <v>0</v>
      </c>
      <c r="H23" s="435">
        <f t="shared" si="2"/>
        <v>0</v>
      </c>
      <c r="I23" s="434">
        <f t="shared" si="2"/>
        <v>0</v>
      </c>
      <c r="J23" s="435">
        <f t="shared" si="2"/>
        <v>0</v>
      </c>
      <c r="K23" s="434">
        <f t="shared" si="2"/>
        <v>0</v>
      </c>
      <c r="L23" s="509">
        <f t="shared" si="2"/>
        <v>0</v>
      </c>
      <c r="M23" s="434">
        <f t="shared" si="2"/>
        <v>0</v>
      </c>
      <c r="N23" s="435">
        <f t="shared" si="2"/>
        <v>0</v>
      </c>
      <c r="O23" s="434">
        <f t="shared" si="2"/>
        <v>0</v>
      </c>
      <c r="P23" s="435">
        <f t="shared" si="2"/>
        <v>0</v>
      </c>
      <c r="Q23" s="434">
        <f t="shared" si="2"/>
        <v>0</v>
      </c>
      <c r="R23" s="435">
        <f t="shared" si="2"/>
        <v>0</v>
      </c>
      <c r="S23" s="434">
        <f t="shared" si="2"/>
        <v>0</v>
      </c>
      <c r="T23" s="522">
        <f t="shared" si="2"/>
        <v>0</v>
      </c>
      <c r="U23" s="87">
        <f>'t1'!M22</f>
        <v>0</v>
      </c>
      <c r="V23"/>
      <c r="W23"/>
      <c r="X23"/>
      <c r="Y23"/>
    </row>
    <row r="24" spans="1:21" ht="18.75" customHeight="1">
      <c r="A24" s="87" t="s">
        <v>86</v>
      </c>
      <c r="U24" s="87" t="e">
        <f>'t1'!#REF!</f>
        <v>#REF!</v>
      </c>
    </row>
    <row r="25" spans="1:14" ht="9.75">
      <c r="A25" s="21"/>
      <c r="B25" s="7"/>
      <c r="C25" s="5"/>
      <c r="D25" s="5"/>
      <c r="E25" s="5"/>
      <c r="F25" s="5"/>
      <c r="G25" s="5"/>
      <c r="H25" s="5"/>
      <c r="I25" s="5"/>
      <c r="J25" s="5"/>
      <c r="K25" s="5"/>
      <c r="L25" s="5"/>
      <c r="M25" s="5"/>
      <c r="N25" s="5"/>
    </row>
    <row r="26" ht="9.75">
      <c r="A26"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Y2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76" customWidth="1"/>
    <col min="2" max="2" width="10.66015625" style="86" customWidth="1"/>
    <col min="3" max="8" width="10.83203125" style="76" customWidth="1"/>
    <col min="9" max="12" width="11.16015625" style="76" customWidth="1"/>
    <col min="13" max="22" width="10.33203125" style="76" customWidth="1"/>
    <col min="23" max="24" width="10.83203125" style="76" customWidth="1"/>
    <col min="25" max="25" width="5.83203125" style="76" hidden="1" customWidth="1"/>
    <col min="26" max="16384" width="10.66015625" style="76" customWidth="1"/>
  </cols>
  <sheetData>
    <row r="1" spans="1:25" s="5" customFormat="1" ht="43.5" customHeight="1">
      <c r="A1" s="954" t="str">
        <f>'t1'!A1</f>
        <v>CAPPELLANI MILITARI (CM09) - anno 2018</v>
      </c>
      <c r="B1" s="954"/>
      <c r="C1" s="954"/>
      <c r="D1" s="954"/>
      <c r="E1" s="954"/>
      <c r="F1" s="954"/>
      <c r="G1" s="954"/>
      <c r="H1" s="954"/>
      <c r="I1" s="954"/>
      <c r="J1" s="954"/>
      <c r="K1" s="954"/>
      <c r="L1" s="954"/>
      <c r="M1" s="954"/>
      <c r="N1" s="954"/>
      <c r="O1" s="954"/>
      <c r="P1" s="954"/>
      <c r="Q1" s="342"/>
      <c r="R1" s="342"/>
      <c r="S1" s="342"/>
      <c r="T1" s="342"/>
      <c r="U1" s="342"/>
      <c r="V1" s="342"/>
      <c r="W1" s="3"/>
      <c r="X1" s="306"/>
      <c r="Y1"/>
    </row>
    <row r="2" spans="1:24" ht="30" customHeight="1" thickBot="1">
      <c r="A2" s="72"/>
      <c r="B2" s="73"/>
      <c r="C2" s="74"/>
      <c r="D2" s="75"/>
      <c r="E2" s="75"/>
      <c r="F2" s="75"/>
      <c r="G2" s="74"/>
      <c r="H2" s="74"/>
      <c r="I2" s="74"/>
      <c r="J2" s="955"/>
      <c r="K2" s="955"/>
      <c r="L2" s="955"/>
      <c r="M2" s="955"/>
      <c r="N2" s="955"/>
      <c r="O2" s="955"/>
      <c r="P2" s="955"/>
      <c r="Q2" s="955"/>
      <c r="R2" s="955"/>
      <c r="S2" s="955"/>
      <c r="T2" s="955"/>
      <c r="U2" s="955"/>
      <c r="V2" s="955"/>
      <c r="W2" s="955"/>
      <c r="X2" s="955"/>
    </row>
    <row r="3" spans="1:24" ht="15" customHeight="1" thickBot="1">
      <c r="A3" s="77"/>
      <c r="B3" s="78"/>
      <c r="C3" s="79" t="s">
        <v>226</v>
      </c>
      <c r="D3" s="80"/>
      <c r="E3" s="80"/>
      <c r="F3" s="80"/>
      <c r="G3" s="80"/>
      <c r="H3" s="80"/>
      <c r="I3" s="80"/>
      <c r="J3" s="80"/>
      <c r="K3" s="80"/>
      <c r="L3" s="80"/>
      <c r="M3" s="80"/>
      <c r="N3" s="80"/>
      <c r="O3" s="80"/>
      <c r="P3" s="80"/>
      <c r="Q3" s="80"/>
      <c r="R3" s="80"/>
      <c r="S3" s="80"/>
      <c r="T3" s="80"/>
      <c r="U3" s="80"/>
      <c r="V3" s="80"/>
      <c r="W3" s="80"/>
      <c r="X3" s="81"/>
    </row>
    <row r="4" spans="1:24" ht="37.5" customHeight="1" thickTop="1">
      <c r="A4" s="275" t="s">
        <v>122</v>
      </c>
      <c r="B4" s="82" t="s">
        <v>56</v>
      </c>
      <c r="C4" s="975" t="s">
        <v>311</v>
      </c>
      <c r="D4" s="957"/>
      <c r="E4" s="975" t="s">
        <v>84</v>
      </c>
      <c r="F4" s="957"/>
      <c r="G4" s="975" t="s">
        <v>506</v>
      </c>
      <c r="H4" s="976"/>
      <c r="I4" s="977" t="s">
        <v>288</v>
      </c>
      <c r="J4" s="979"/>
      <c r="K4" s="975" t="s">
        <v>289</v>
      </c>
      <c r="L4" s="976"/>
      <c r="M4" s="975" t="s">
        <v>290</v>
      </c>
      <c r="N4" s="976"/>
      <c r="O4" s="977" t="s">
        <v>291</v>
      </c>
      <c r="P4" s="978"/>
      <c r="Q4" s="975" t="s">
        <v>491</v>
      </c>
      <c r="R4" s="976"/>
      <c r="S4" s="977" t="s">
        <v>492</v>
      </c>
      <c r="T4" s="978"/>
      <c r="U4" s="977" t="s">
        <v>571</v>
      </c>
      <c r="V4" s="978"/>
      <c r="W4" s="982" t="s">
        <v>59</v>
      </c>
      <c r="X4" s="983"/>
    </row>
    <row r="5" spans="1:24" ht="9.75">
      <c r="A5" s="575"/>
      <c r="B5" s="82"/>
      <c r="C5" s="973" t="s">
        <v>318</v>
      </c>
      <c r="D5" s="974"/>
      <c r="E5" s="973" t="s">
        <v>319</v>
      </c>
      <c r="F5" s="974"/>
      <c r="G5" s="973" t="s">
        <v>320</v>
      </c>
      <c r="H5" s="974"/>
      <c r="I5" s="973" t="s">
        <v>321</v>
      </c>
      <c r="J5" s="974"/>
      <c r="K5" s="973" t="s">
        <v>322</v>
      </c>
      <c r="L5" s="974"/>
      <c r="M5" s="973" t="s">
        <v>323</v>
      </c>
      <c r="N5" s="974"/>
      <c r="O5" s="973" t="s">
        <v>324</v>
      </c>
      <c r="P5" s="974"/>
      <c r="Q5" s="973" t="s">
        <v>493</v>
      </c>
      <c r="R5" s="974"/>
      <c r="S5" s="973" t="s">
        <v>494</v>
      </c>
      <c r="T5" s="974"/>
      <c r="U5" s="973" t="s">
        <v>570</v>
      </c>
      <c r="V5" s="974"/>
      <c r="W5" s="980"/>
      <c r="X5" s="981"/>
    </row>
    <row r="6" spans="1:24" ht="10.5" thickBot="1">
      <c r="A6" s="756" t="s">
        <v>513</v>
      </c>
      <c r="B6" s="83"/>
      <c r="C6" s="579" t="s">
        <v>57</v>
      </c>
      <c r="D6" s="580" t="s">
        <v>58</v>
      </c>
      <c r="E6" s="579" t="s">
        <v>57</v>
      </c>
      <c r="F6" s="580" t="s">
        <v>58</v>
      </c>
      <c r="G6" s="579" t="s">
        <v>57</v>
      </c>
      <c r="H6" s="580" t="s">
        <v>58</v>
      </c>
      <c r="I6" s="579" t="s">
        <v>57</v>
      </c>
      <c r="J6" s="580" t="s">
        <v>58</v>
      </c>
      <c r="K6" s="579" t="s">
        <v>57</v>
      </c>
      <c r="L6" s="580" t="s">
        <v>58</v>
      </c>
      <c r="M6" s="579" t="s">
        <v>57</v>
      </c>
      <c r="N6" s="580" t="s">
        <v>58</v>
      </c>
      <c r="O6" s="579" t="s">
        <v>57</v>
      </c>
      <c r="P6" s="580" t="s">
        <v>58</v>
      </c>
      <c r="Q6" s="579" t="s">
        <v>57</v>
      </c>
      <c r="R6" s="580" t="s">
        <v>58</v>
      </c>
      <c r="S6" s="579" t="s">
        <v>57</v>
      </c>
      <c r="T6" s="580" t="s">
        <v>58</v>
      </c>
      <c r="U6" s="579" t="s">
        <v>57</v>
      </c>
      <c r="V6" s="580" t="s">
        <v>58</v>
      </c>
      <c r="W6" s="579" t="s">
        <v>57</v>
      </c>
      <c r="X6" s="581" t="s">
        <v>58</v>
      </c>
    </row>
    <row r="7" spans="1:25" ht="12" customHeight="1" thickTop="1">
      <c r="A7" s="20" t="str">
        <f>'t1'!A6</f>
        <v>ORDINARIO MILITARE</v>
      </c>
      <c r="B7" s="225" t="str">
        <f>'t1'!B6</f>
        <v>0D0359</v>
      </c>
      <c r="C7" s="627"/>
      <c r="D7" s="628"/>
      <c r="E7" s="627"/>
      <c r="F7" s="629"/>
      <c r="G7" s="627"/>
      <c r="H7" s="629"/>
      <c r="I7" s="627"/>
      <c r="J7" s="628"/>
      <c r="K7" s="629"/>
      <c r="L7" s="628"/>
      <c r="M7" s="629"/>
      <c r="N7" s="628"/>
      <c r="O7" s="630"/>
      <c r="P7" s="631"/>
      <c r="Q7" s="732"/>
      <c r="R7" s="733"/>
      <c r="S7" s="734"/>
      <c r="T7" s="733"/>
      <c r="U7" s="734"/>
      <c r="V7" s="733"/>
      <c r="W7" s="436">
        <f>SUM(C7,E7,G7,I7,K7,M7,O7,Q7,S7,U7)</f>
        <v>0</v>
      </c>
      <c r="X7" s="437">
        <f>SUM(D7,F7,H7,J7,L7,N7,P7,R7,T7,V7)</f>
        <v>0</v>
      </c>
      <c r="Y7" s="76">
        <f>'t1'!M6</f>
        <v>0</v>
      </c>
    </row>
    <row r="8" spans="1:25" ht="12" customHeight="1">
      <c r="A8" s="148" t="str">
        <f>'t1'!A7</f>
        <v>VICARIO GENERALE</v>
      </c>
      <c r="B8" s="218" t="str">
        <f>'t1'!B7</f>
        <v>0D0292</v>
      </c>
      <c r="C8" s="632"/>
      <c r="D8" s="633"/>
      <c r="E8" s="632"/>
      <c r="F8" s="634"/>
      <c r="G8" s="632"/>
      <c r="H8" s="634"/>
      <c r="I8" s="632"/>
      <c r="J8" s="633"/>
      <c r="K8" s="634"/>
      <c r="L8" s="633"/>
      <c r="M8" s="634"/>
      <c r="N8" s="633"/>
      <c r="O8" s="635"/>
      <c r="P8" s="636"/>
      <c r="Q8" s="735"/>
      <c r="R8" s="736"/>
      <c r="S8" s="737"/>
      <c r="T8" s="736"/>
      <c r="U8" s="737"/>
      <c r="V8" s="736"/>
      <c r="W8" s="436">
        <f aca="true" t="shared" si="0" ref="W8:W22">SUM(C8,E8,G8,I8,K8,M8,O8,Q8,S8,U8)</f>
        <v>0</v>
      </c>
      <c r="X8" s="437">
        <f aca="true" t="shared" si="1" ref="X8:X22">SUM(D8,F8,H8,J8,L8,N8,P8,R8,T8,V8)</f>
        <v>0</v>
      </c>
      <c r="Y8" s="76">
        <f>'t1'!M7</f>
        <v>0</v>
      </c>
    </row>
    <row r="9" spans="1:25" ht="12" customHeight="1">
      <c r="A9" s="148" t="str">
        <f>'t1'!A8</f>
        <v>ISPETTORE</v>
      </c>
      <c r="B9" s="218" t="str">
        <f>'t1'!B8</f>
        <v>0D0191</v>
      </c>
      <c r="C9" s="632"/>
      <c r="D9" s="633"/>
      <c r="E9" s="632"/>
      <c r="F9" s="634"/>
      <c r="G9" s="632"/>
      <c r="H9" s="634"/>
      <c r="I9" s="632"/>
      <c r="J9" s="633"/>
      <c r="K9" s="634"/>
      <c r="L9" s="633"/>
      <c r="M9" s="634"/>
      <c r="N9" s="633"/>
      <c r="O9" s="635"/>
      <c r="P9" s="636"/>
      <c r="Q9" s="735"/>
      <c r="R9" s="736"/>
      <c r="S9" s="737"/>
      <c r="T9" s="736"/>
      <c r="U9" s="737"/>
      <c r="V9" s="736"/>
      <c r="W9" s="436">
        <f t="shared" si="0"/>
        <v>0</v>
      </c>
      <c r="X9" s="437">
        <f t="shared" si="1"/>
        <v>0</v>
      </c>
      <c r="Y9" s="76">
        <f>'t1'!M8</f>
        <v>0</v>
      </c>
    </row>
    <row r="10" spans="1:25" ht="12" customHeight="1">
      <c r="A10" s="148" t="str">
        <f>'t1'!A9</f>
        <v>III CAPPELLANO CAPO + 23 ANNI</v>
      </c>
      <c r="B10" s="218" t="str">
        <f>'t1'!B9</f>
        <v>0D0545</v>
      </c>
      <c r="C10" s="632"/>
      <c r="D10" s="633"/>
      <c r="E10" s="632"/>
      <c r="F10" s="634"/>
      <c r="G10" s="632"/>
      <c r="H10" s="634"/>
      <c r="I10" s="632"/>
      <c r="J10" s="633"/>
      <c r="K10" s="634"/>
      <c r="L10" s="633"/>
      <c r="M10" s="634"/>
      <c r="N10" s="633"/>
      <c r="O10" s="635"/>
      <c r="P10" s="636"/>
      <c r="Q10" s="735"/>
      <c r="R10" s="736"/>
      <c r="S10" s="737"/>
      <c r="T10" s="736"/>
      <c r="U10" s="737"/>
      <c r="V10" s="736"/>
      <c r="W10" s="436">
        <f t="shared" si="0"/>
        <v>0</v>
      </c>
      <c r="X10" s="437">
        <f t="shared" si="1"/>
        <v>0</v>
      </c>
      <c r="Y10" s="76">
        <f>'t1'!M9</f>
        <v>0</v>
      </c>
    </row>
    <row r="11" spans="1:25" ht="12" customHeight="1">
      <c r="A11" s="148" t="str">
        <f>'t1'!A10</f>
        <v>III CAPPELLANO CAPO</v>
      </c>
      <c r="B11" s="218" t="str">
        <f>'t1'!B10</f>
        <v>0D0357</v>
      </c>
      <c r="C11" s="632"/>
      <c r="D11" s="633"/>
      <c r="E11" s="632"/>
      <c r="F11" s="634"/>
      <c r="G11" s="632"/>
      <c r="H11" s="634"/>
      <c r="I11" s="632"/>
      <c r="J11" s="633"/>
      <c r="K11" s="634"/>
      <c r="L11" s="633"/>
      <c r="M11" s="634"/>
      <c r="N11" s="633"/>
      <c r="O11" s="635"/>
      <c r="P11" s="636"/>
      <c r="Q11" s="735"/>
      <c r="R11" s="736"/>
      <c r="S11" s="737"/>
      <c r="T11" s="736"/>
      <c r="U11" s="737"/>
      <c r="V11" s="736"/>
      <c r="W11" s="436">
        <f t="shared" si="0"/>
        <v>0</v>
      </c>
      <c r="X11" s="437">
        <f t="shared" si="1"/>
        <v>0</v>
      </c>
      <c r="Y11" s="76">
        <f>'t1'!M10</f>
        <v>0</v>
      </c>
    </row>
    <row r="12" spans="1:25" ht="12" customHeight="1">
      <c r="A12" s="148" t="str">
        <f>'t1'!A11</f>
        <v>II CAPPELLANO CAPO + 23 ANNI</v>
      </c>
      <c r="B12" s="218" t="str">
        <f>'t1'!B11</f>
        <v>0D0546</v>
      </c>
      <c r="C12" s="632"/>
      <c r="D12" s="633"/>
      <c r="E12" s="632"/>
      <c r="F12" s="634"/>
      <c r="G12" s="632"/>
      <c r="H12" s="634"/>
      <c r="I12" s="632"/>
      <c r="J12" s="633"/>
      <c r="K12" s="634"/>
      <c r="L12" s="633"/>
      <c r="M12" s="634"/>
      <c r="N12" s="633"/>
      <c r="O12" s="635"/>
      <c r="P12" s="636"/>
      <c r="Q12" s="735"/>
      <c r="R12" s="736"/>
      <c r="S12" s="737"/>
      <c r="T12" s="736"/>
      <c r="U12" s="737"/>
      <c r="V12" s="736"/>
      <c r="W12" s="436">
        <f t="shared" si="0"/>
        <v>0</v>
      </c>
      <c r="X12" s="437">
        <f t="shared" si="1"/>
        <v>0</v>
      </c>
      <c r="Y12" s="76">
        <f>'t1'!M11</f>
        <v>0</v>
      </c>
    </row>
    <row r="13" spans="1:25" ht="12" customHeight="1">
      <c r="A13" s="148" t="str">
        <f>'t1'!A12</f>
        <v>II  CAPPELLANO  CAPO  +  18 (TEN.COL.)</v>
      </c>
      <c r="B13" s="218" t="str">
        <f>'t1'!B12</f>
        <v>0D0969</v>
      </c>
      <c r="C13" s="632"/>
      <c r="D13" s="633"/>
      <c r="E13" s="632"/>
      <c r="F13" s="634"/>
      <c r="G13" s="632"/>
      <c r="H13" s="634"/>
      <c r="I13" s="632"/>
      <c r="J13" s="633"/>
      <c r="K13" s="634"/>
      <c r="L13" s="633"/>
      <c r="M13" s="634"/>
      <c r="N13" s="633"/>
      <c r="O13" s="635"/>
      <c r="P13" s="636"/>
      <c r="Q13" s="735"/>
      <c r="R13" s="736"/>
      <c r="S13" s="737"/>
      <c r="T13" s="736"/>
      <c r="U13" s="737"/>
      <c r="V13" s="736"/>
      <c r="W13" s="436">
        <f t="shared" si="0"/>
        <v>0</v>
      </c>
      <c r="X13" s="437">
        <f t="shared" si="1"/>
        <v>0</v>
      </c>
      <c r="Y13" s="76">
        <f>'t1'!M12</f>
        <v>0</v>
      </c>
    </row>
    <row r="14" spans="1:25" ht="12" customHeight="1">
      <c r="A14" s="148" t="str">
        <f>'t1'!A13</f>
        <v>II CAPPELLANO CAPO +13 ANNI</v>
      </c>
      <c r="B14" s="218" t="str">
        <f>'t1'!B13</f>
        <v>0D0547</v>
      </c>
      <c r="C14" s="632"/>
      <c r="D14" s="633"/>
      <c r="E14" s="632"/>
      <c r="F14" s="634"/>
      <c r="G14" s="632"/>
      <c r="H14" s="634"/>
      <c r="I14" s="632"/>
      <c r="J14" s="633"/>
      <c r="K14" s="634"/>
      <c r="L14" s="633"/>
      <c r="M14" s="634"/>
      <c r="N14" s="633"/>
      <c r="O14" s="635"/>
      <c r="P14" s="636"/>
      <c r="Q14" s="735"/>
      <c r="R14" s="736"/>
      <c r="S14" s="737"/>
      <c r="T14" s="736"/>
      <c r="U14" s="737"/>
      <c r="V14" s="736"/>
      <c r="W14" s="436">
        <f t="shared" si="0"/>
        <v>0</v>
      </c>
      <c r="X14" s="437">
        <f t="shared" si="1"/>
        <v>0</v>
      </c>
      <c r="Y14" s="76">
        <f>'t1'!M13</f>
        <v>0</v>
      </c>
    </row>
    <row r="15" spans="1:25" ht="12" customHeight="1">
      <c r="A15" s="148" t="str">
        <f>'t1'!A14</f>
        <v>I CAPPELLANO CAPO + 23 ANNI</v>
      </c>
      <c r="B15" s="218" t="str">
        <f>'t1'!B14</f>
        <v>0D0548</v>
      </c>
      <c r="C15" s="632"/>
      <c r="D15" s="633"/>
      <c r="E15" s="632"/>
      <c r="F15" s="634"/>
      <c r="G15" s="632"/>
      <c r="H15" s="634"/>
      <c r="I15" s="632"/>
      <c r="J15" s="633"/>
      <c r="K15" s="634"/>
      <c r="L15" s="633"/>
      <c r="M15" s="634"/>
      <c r="N15" s="633"/>
      <c r="O15" s="635"/>
      <c r="P15" s="636"/>
      <c r="Q15" s="735"/>
      <c r="R15" s="736"/>
      <c r="S15" s="737"/>
      <c r="T15" s="736"/>
      <c r="U15" s="737"/>
      <c r="V15" s="736"/>
      <c r="W15" s="436">
        <f t="shared" si="0"/>
        <v>0</v>
      </c>
      <c r="X15" s="437">
        <f t="shared" si="1"/>
        <v>0</v>
      </c>
      <c r="Y15" s="76">
        <f>'t1'!M14</f>
        <v>0</v>
      </c>
    </row>
    <row r="16" spans="1:25" ht="12" customHeight="1">
      <c r="A16" s="148" t="str">
        <f>'t1'!A15</f>
        <v>I CAPPELLANO CAPO + 13 ANNI</v>
      </c>
      <c r="B16" s="218" t="str">
        <f>'t1'!B15</f>
        <v>0D0549</v>
      </c>
      <c r="C16" s="632"/>
      <c r="D16" s="633"/>
      <c r="E16" s="632"/>
      <c r="F16" s="634"/>
      <c r="G16" s="632"/>
      <c r="H16" s="634"/>
      <c r="I16" s="632"/>
      <c r="J16" s="633"/>
      <c r="K16" s="634"/>
      <c r="L16" s="633"/>
      <c r="M16" s="634"/>
      <c r="N16" s="633"/>
      <c r="O16" s="635"/>
      <c r="P16" s="636"/>
      <c r="Q16" s="735"/>
      <c r="R16" s="736"/>
      <c r="S16" s="737"/>
      <c r="T16" s="736"/>
      <c r="U16" s="737"/>
      <c r="V16" s="736"/>
      <c r="W16" s="436">
        <f t="shared" si="0"/>
        <v>0</v>
      </c>
      <c r="X16" s="437">
        <f t="shared" si="1"/>
        <v>0</v>
      </c>
      <c r="Y16" s="76">
        <f>'t1'!M15</f>
        <v>0</v>
      </c>
    </row>
    <row r="17" spans="1:25" ht="12" customHeight="1">
      <c r="A17" s="148" t="str">
        <f>'t1'!A16</f>
        <v>II CAPPELLANO CAPO</v>
      </c>
      <c r="B17" s="218" t="str">
        <f>'t1'!B16</f>
        <v>019355</v>
      </c>
      <c r="C17" s="632"/>
      <c r="D17" s="633"/>
      <c r="E17" s="632"/>
      <c r="F17" s="634"/>
      <c r="G17" s="632"/>
      <c r="H17" s="634"/>
      <c r="I17" s="632"/>
      <c r="J17" s="633"/>
      <c r="K17" s="634"/>
      <c r="L17" s="633"/>
      <c r="M17" s="634"/>
      <c r="N17" s="633"/>
      <c r="O17" s="635"/>
      <c r="P17" s="636"/>
      <c r="Q17" s="735"/>
      <c r="R17" s="736"/>
      <c r="S17" s="737"/>
      <c r="T17" s="736"/>
      <c r="U17" s="737"/>
      <c r="V17" s="736"/>
      <c r="W17" s="436">
        <f t="shared" si="0"/>
        <v>0</v>
      </c>
      <c r="X17" s="437">
        <f t="shared" si="1"/>
        <v>0</v>
      </c>
      <c r="Y17" s="76">
        <f>'t1'!M16</f>
        <v>0</v>
      </c>
    </row>
    <row r="18" spans="1:25" ht="12" customHeight="1">
      <c r="A18" s="148" t="str">
        <f>'t1'!A17</f>
        <v>I  CAPPELLANO  CAPO  CON 3 ANNI NEL GRADO (MAGG.)</v>
      </c>
      <c r="B18" s="218" t="str">
        <f>'t1'!B17</f>
        <v>019970</v>
      </c>
      <c r="C18" s="637"/>
      <c r="D18" s="633"/>
      <c r="E18" s="632"/>
      <c r="F18" s="634"/>
      <c r="G18" s="632"/>
      <c r="H18" s="634"/>
      <c r="I18" s="632"/>
      <c r="J18" s="633"/>
      <c r="K18" s="634"/>
      <c r="L18" s="633"/>
      <c r="M18" s="634"/>
      <c r="N18" s="633"/>
      <c r="O18" s="635"/>
      <c r="P18" s="636"/>
      <c r="Q18" s="735"/>
      <c r="R18" s="736"/>
      <c r="S18" s="737"/>
      <c r="T18" s="736"/>
      <c r="U18" s="737"/>
      <c r="V18" s="736"/>
      <c r="W18" s="436">
        <f t="shared" si="0"/>
        <v>0</v>
      </c>
      <c r="X18" s="437">
        <f t="shared" si="1"/>
        <v>0</v>
      </c>
      <c r="Y18" s="76">
        <f>'t1'!M17</f>
        <v>0</v>
      </c>
    </row>
    <row r="19" spans="1:25" ht="12" customHeight="1">
      <c r="A19" s="148" t="str">
        <f>'t1'!A18</f>
        <v>I CAPPELLANO CAPO</v>
      </c>
      <c r="B19" s="218" t="str">
        <f>'t1'!B18</f>
        <v>019287</v>
      </c>
      <c r="C19" s="637"/>
      <c r="D19" s="638"/>
      <c r="E19" s="639"/>
      <c r="F19" s="640"/>
      <c r="G19" s="639"/>
      <c r="H19" s="640"/>
      <c r="I19" s="637"/>
      <c r="J19" s="638"/>
      <c r="K19" s="640"/>
      <c r="L19" s="638"/>
      <c r="M19" s="640"/>
      <c r="N19" s="638"/>
      <c r="O19" s="641"/>
      <c r="P19" s="640"/>
      <c r="Q19" s="738"/>
      <c r="R19" s="739"/>
      <c r="S19" s="740"/>
      <c r="T19" s="739"/>
      <c r="U19" s="740"/>
      <c r="V19" s="739"/>
      <c r="W19" s="436">
        <f t="shared" si="0"/>
        <v>0</v>
      </c>
      <c r="X19" s="437">
        <f t="shared" si="1"/>
        <v>0</v>
      </c>
      <c r="Y19" s="76">
        <f>'t1'!M18</f>
        <v>0</v>
      </c>
    </row>
    <row r="20" spans="1:25" ht="12" customHeight="1">
      <c r="A20" s="148" t="str">
        <f>'t1'!A19</f>
        <v>CAPPELLANO  CAPO + 10  (CAP.)</v>
      </c>
      <c r="B20" s="218" t="str">
        <f>'t1'!B19</f>
        <v>018971</v>
      </c>
      <c r="C20" s="637"/>
      <c r="D20" s="638"/>
      <c r="E20" s="639"/>
      <c r="F20" s="640"/>
      <c r="G20" s="639"/>
      <c r="H20" s="640"/>
      <c r="I20" s="637"/>
      <c r="J20" s="638"/>
      <c r="K20" s="640"/>
      <c r="L20" s="638"/>
      <c r="M20" s="640"/>
      <c r="N20" s="638"/>
      <c r="O20" s="641"/>
      <c r="P20" s="640"/>
      <c r="Q20" s="738"/>
      <c r="R20" s="739"/>
      <c r="S20" s="740"/>
      <c r="T20" s="739"/>
      <c r="U20" s="740"/>
      <c r="V20" s="739"/>
      <c r="W20" s="436">
        <f t="shared" si="0"/>
        <v>0</v>
      </c>
      <c r="X20" s="437">
        <f t="shared" si="1"/>
        <v>0</v>
      </c>
      <c r="Y20" s="76">
        <f>'t1'!M19</f>
        <v>0</v>
      </c>
    </row>
    <row r="21" spans="1:25" ht="12" customHeight="1">
      <c r="A21" s="148" t="str">
        <f>'t1'!A20</f>
        <v>CAPPELLANO CAPO</v>
      </c>
      <c r="B21" s="218" t="str">
        <f>'t1'!B20</f>
        <v>018284</v>
      </c>
      <c r="C21" s="637"/>
      <c r="D21" s="638"/>
      <c r="E21" s="639"/>
      <c r="F21" s="640"/>
      <c r="G21" s="639"/>
      <c r="H21" s="640"/>
      <c r="I21" s="637"/>
      <c r="J21" s="638"/>
      <c r="K21" s="640"/>
      <c r="L21" s="638"/>
      <c r="M21" s="640"/>
      <c r="N21" s="638"/>
      <c r="O21" s="641"/>
      <c r="P21" s="640"/>
      <c r="Q21" s="738"/>
      <c r="R21" s="739"/>
      <c r="S21" s="740"/>
      <c r="T21" s="739"/>
      <c r="U21" s="740"/>
      <c r="V21" s="739"/>
      <c r="W21" s="436">
        <f t="shared" si="0"/>
        <v>0</v>
      </c>
      <c r="X21" s="437">
        <f t="shared" si="1"/>
        <v>0</v>
      </c>
      <c r="Y21" s="76">
        <f>'t1'!M20</f>
        <v>0</v>
      </c>
    </row>
    <row r="22" spans="1:25" ht="12" customHeight="1" thickBot="1">
      <c r="A22" s="148" t="str">
        <f>'t1'!A21</f>
        <v>CAPPELLANO ADDETTO</v>
      </c>
      <c r="B22" s="218" t="str">
        <f>'t1'!B21</f>
        <v>018281</v>
      </c>
      <c r="C22" s="637"/>
      <c r="D22" s="638"/>
      <c r="E22" s="639"/>
      <c r="F22" s="640"/>
      <c r="G22" s="639"/>
      <c r="H22" s="640"/>
      <c r="I22" s="637"/>
      <c r="J22" s="638"/>
      <c r="K22" s="640"/>
      <c r="L22" s="638"/>
      <c r="M22" s="640"/>
      <c r="N22" s="638"/>
      <c r="O22" s="641"/>
      <c r="P22" s="640"/>
      <c r="Q22" s="738"/>
      <c r="R22" s="739"/>
      <c r="S22" s="740"/>
      <c r="T22" s="739"/>
      <c r="U22" s="740"/>
      <c r="V22" s="739"/>
      <c r="W22" s="436">
        <f t="shared" si="0"/>
        <v>0</v>
      </c>
      <c r="X22" s="437">
        <f t="shared" si="1"/>
        <v>0</v>
      </c>
      <c r="Y22" s="76">
        <f>'t1'!M21</f>
        <v>0</v>
      </c>
    </row>
    <row r="23" spans="1:24" ht="12.75" customHeight="1" thickBot="1" thickTop="1">
      <c r="A23" s="84" t="s">
        <v>59</v>
      </c>
      <c r="B23" s="85"/>
      <c r="C23" s="438">
        <f aca="true" t="shared" si="2" ref="C23:X23">SUM(C7:C22)</f>
        <v>0</v>
      </c>
      <c r="D23" s="440">
        <f t="shared" si="2"/>
        <v>0</v>
      </c>
      <c r="E23" s="523">
        <f t="shared" si="2"/>
        <v>0</v>
      </c>
      <c r="F23" s="440">
        <f t="shared" si="2"/>
        <v>0</v>
      </c>
      <c r="G23" s="523">
        <f t="shared" si="2"/>
        <v>0</v>
      </c>
      <c r="H23" s="440">
        <f t="shared" si="2"/>
        <v>0</v>
      </c>
      <c r="I23" s="523">
        <f t="shared" si="2"/>
        <v>0</v>
      </c>
      <c r="J23" s="440">
        <f t="shared" si="2"/>
        <v>0</v>
      </c>
      <c r="K23" s="523">
        <f t="shared" si="2"/>
        <v>0</v>
      </c>
      <c r="L23" s="440">
        <f t="shared" si="2"/>
        <v>0</v>
      </c>
      <c r="M23" s="523">
        <f t="shared" si="2"/>
        <v>0</v>
      </c>
      <c r="N23" s="440">
        <f t="shared" si="2"/>
        <v>0</v>
      </c>
      <c r="O23" s="523">
        <f t="shared" si="2"/>
        <v>0</v>
      </c>
      <c r="P23" s="440">
        <f t="shared" si="2"/>
        <v>0</v>
      </c>
      <c r="Q23" s="741">
        <f t="shared" si="2"/>
        <v>0</v>
      </c>
      <c r="R23" s="742">
        <f t="shared" si="2"/>
        <v>0</v>
      </c>
      <c r="S23" s="741">
        <f t="shared" si="2"/>
        <v>0</v>
      </c>
      <c r="T23" s="742">
        <f t="shared" si="2"/>
        <v>0</v>
      </c>
      <c r="U23" s="741">
        <f t="shared" si="2"/>
        <v>0</v>
      </c>
      <c r="V23" s="742">
        <f t="shared" si="2"/>
        <v>0</v>
      </c>
      <c r="W23" s="438">
        <f t="shared" si="2"/>
        <v>0</v>
      </c>
      <c r="X23" s="439">
        <f t="shared" si="2"/>
        <v>0</v>
      </c>
    </row>
    <row r="25" ht="9.75">
      <c r="A25" s="76" t="s">
        <v>133</v>
      </c>
    </row>
  </sheetData>
  <sheetProtection password="EA98" sheet="1" formatColumns="0" selectLockedCells="1"/>
  <mergeCells count="24">
    <mergeCell ref="J2:X2"/>
    <mergeCell ref="I4:J4"/>
    <mergeCell ref="K4:L4"/>
    <mergeCell ref="W5:X5"/>
    <mergeCell ref="O4:P4"/>
    <mergeCell ref="W4:X4"/>
    <mergeCell ref="U4:V4"/>
    <mergeCell ref="U5:V5"/>
    <mergeCell ref="G5:H5"/>
    <mergeCell ref="I5:J5"/>
    <mergeCell ref="Q4:R4"/>
    <mergeCell ref="S4:T4"/>
    <mergeCell ref="Q5:R5"/>
    <mergeCell ref="S5:T5"/>
    <mergeCell ref="C5:D5"/>
    <mergeCell ref="A1:P1"/>
    <mergeCell ref="G4:H4"/>
    <mergeCell ref="C4:D4"/>
    <mergeCell ref="E4:F4"/>
    <mergeCell ref="K5:L5"/>
    <mergeCell ref="M5:N5"/>
    <mergeCell ref="O5:P5"/>
    <mergeCell ref="M4:N4"/>
    <mergeCell ref="E5:F5"/>
  </mergeCells>
  <conditionalFormatting sqref="A7:X22">
    <cfRule type="expression" priority="2" dxfId="5"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X1" s="306"/>
    </row>
    <row r="2" spans="1:24" ht="30" customHeight="1" thickBot="1">
      <c r="A2" s="57"/>
      <c r="P2" s="955"/>
      <c r="Q2" s="955"/>
      <c r="R2" s="955"/>
      <c r="S2" s="955"/>
      <c r="T2" s="955"/>
      <c r="U2" s="955"/>
      <c r="V2" s="955"/>
      <c r="W2" s="955"/>
      <c r="X2" s="955"/>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74" t="s">
        <v>130</v>
      </c>
      <c r="B4" s="64" t="s">
        <v>56</v>
      </c>
      <c r="C4" s="984" t="s">
        <v>76</v>
      </c>
      <c r="D4" s="985"/>
      <c r="E4" s="984" t="s">
        <v>77</v>
      </c>
      <c r="F4" s="985"/>
      <c r="G4" s="984" t="s">
        <v>78</v>
      </c>
      <c r="H4" s="985"/>
      <c r="I4" s="984" t="s">
        <v>79</v>
      </c>
      <c r="J4" s="985"/>
      <c r="K4" s="984" t="s">
        <v>80</v>
      </c>
      <c r="L4" s="985"/>
      <c r="M4" s="984" t="s">
        <v>81</v>
      </c>
      <c r="N4" s="985"/>
      <c r="O4" s="984" t="s">
        <v>82</v>
      </c>
      <c r="P4" s="985"/>
      <c r="Q4" s="984" t="s">
        <v>83</v>
      </c>
      <c r="R4" s="985"/>
      <c r="S4" s="984" t="s">
        <v>346</v>
      </c>
      <c r="T4" s="985"/>
      <c r="U4" s="984" t="s">
        <v>347</v>
      </c>
      <c r="V4" s="985"/>
      <c r="W4" s="65" t="s">
        <v>59</v>
      </c>
      <c r="X4" s="132"/>
    </row>
    <row r="5" spans="1:24" ht="10.5" thickBot="1">
      <c r="A5" s="757" t="s">
        <v>513</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5" ht="12.75" customHeight="1" thickTop="1">
      <c r="A6" s="20" t="str">
        <f>'t1'!A6</f>
        <v>ORDINARIO MILITARE</v>
      </c>
      <c r="B6" s="225" t="str">
        <f>'t1'!B6</f>
        <v>0D0359</v>
      </c>
      <c r="C6" s="229"/>
      <c r="D6" s="230"/>
      <c r="E6" s="229"/>
      <c r="F6" s="230"/>
      <c r="G6" s="229"/>
      <c r="H6" s="230"/>
      <c r="I6" s="229"/>
      <c r="J6" s="230"/>
      <c r="K6" s="229"/>
      <c r="L6" s="230"/>
      <c r="M6" s="231"/>
      <c r="N6" s="232"/>
      <c r="O6" s="229"/>
      <c r="P6" s="230"/>
      <c r="Q6" s="229"/>
      <c r="R6" s="230"/>
      <c r="S6" s="233"/>
      <c r="T6" s="234"/>
      <c r="U6" s="233"/>
      <c r="V6" s="234"/>
      <c r="W6" s="444">
        <f>SUM(C6,E6,G6,I6,K6,M6,O6,Q6,S6,U6)</f>
        <v>0</v>
      </c>
      <c r="X6" s="445">
        <f>SUM(D6,F6,H6,J6,L6,N6,P6,R6,T6,V6)</f>
        <v>0</v>
      </c>
      <c r="Y6" s="56">
        <f>'t1'!M6</f>
        <v>0</v>
      </c>
    </row>
    <row r="7" spans="1:25" ht="12.75" customHeight="1">
      <c r="A7" s="148" t="str">
        <f>'t1'!A7</f>
        <v>VICARIO GENERALE</v>
      </c>
      <c r="B7" s="218" t="str">
        <f>'t1'!B7</f>
        <v>0D0292</v>
      </c>
      <c r="C7" s="229"/>
      <c r="D7" s="230"/>
      <c r="E7" s="229"/>
      <c r="F7" s="230"/>
      <c r="G7" s="229"/>
      <c r="H7" s="230"/>
      <c r="I7" s="229"/>
      <c r="J7" s="230"/>
      <c r="K7" s="229"/>
      <c r="L7" s="230"/>
      <c r="M7" s="231"/>
      <c r="N7" s="232"/>
      <c r="O7" s="229"/>
      <c r="P7" s="230"/>
      <c r="Q7" s="229"/>
      <c r="R7" s="230"/>
      <c r="S7" s="233"/>
      <c r="T7" s="235"/>
      <c r="U7" s="233"/>
      <c r="V7" s="235"/>
      <c r="W7" s="444">
        <f aca="true" t="shared" si="0" ref="W7:W21">SUM(C7,E7,G7,I7,K7,M7,O7,Q7,S7,U7)</f>
        <v>0</v>
      </c>
      <c r="X7" s="446">
        <f aca="true" t="shared" si="1" ref="X7:X21">SUM(D7,F7,H7,J7,L7,N7,P7,R7,T7,V7)</f>
        <v>0</v>
      </c>
      <c r="Y7" s="56">
        <f>'t1'!M7</f>
        <v>0</v>
      </c>
    </row>
    <row r="8" spans="1:25" ht="12.75" customHeight="1">
      <c r="A8" s="148" t="str">
        <f>'t1'!A8</f>
        <v>ISPETTORE</v>
      </c>
      <c r="B8" s="218" t="str">
        <f>'t1'!B8</f>
        <v>0D0191</v>
      </c>
      <c r="C8" s="229"/>
      <c r="D8" s="230"/>
      <c r="E8" s="229"/>
      <c r="F8" s="230"/>
      <c r="G8" s="229"/>
      <c r="H8" s="230"/>
      <c r="I8" s="229"/>
      <c r="J8" s="230"/>
      <c r="K8" s="229"/>
      <c r="L8" s="230"/>
      <c r="M8" s="231"/>
      <c r="N8" s="232"/>
      <c r="O8" s="229"/>
      <c r="P8" s="230"/>
      <c r="Q8" s="229"/>
      <c r="R8" s="230"/>
      <c r="S8" s="233"/>
      <c r="T8" s="235"/>
      <c r="U8" s="233"/>
      <c r="V8" s="235"/>
      <c r="W8" s="444">
        <f t="shared" si="0"/>
        <v>0</v>
      </c>
      <c r="X8" s="446">
        <f t="shared" si="1"/>
        <v>0</v>
      </c>
      <c r="Y8" s="56">
        <f>'t1'!M8</f>
        <v>0</v>
      </c>
    </row>
    <row r="9" spans="1:25" ht="12.75" customHeight="1">
      <c r="A9" s="148" t="str">
        <f>'t1'!A9</f>
        <v>III CAPPELLANO CAPO + 23 ANNI</v>
      </c>
      <c r="B9" s="218" t="str">
        <f>'t1'!B9</f>
        <v>0D0545</v>
      </c>
      <c r="C9" s="229"/>
      <c r="D9" s="230"/>
      <c r="E9" s="229"/>
      <c r="F9" s="230"/>
      <c r="G9" s="229"/>
      <c r="H9" s="230"/>
      <c r="I9" s="229"/>
      <c r="J9" s="230"/>
      <c r="K9" s="229"/>
      <c r="L9" s="230"/>
      <c r="M9" s="231"/>
      <c r="N9" s="232"/>
      <c r="O9" s="229"/>
      <c r="P9" s="230"/>
      <c r="Q9" s="229"/>
      <c r="R9" s="230"/>
      <c r="S9" s="233"/>
      <c r="T9" s="235"/>
      <c r="U9" s="233"/>
      <c r="V9" s="235"/>
      <c r="W9" s="444">
        <f t="shared" si="0"/>
        <v>0</v>
      </c>
      <c r="X9" s="446">
        <f t="shared" si="1"/>
        <v>0</v>
      </c>
      <c r="Y9" s="56">
        <f>'t1'!M9</f>
        <v>0</v>
      </c>
    </row>
    <row r="10" spans="1:25" ht="12.75" customHeight="1">
      <c r="A10" s="148" t="str">
        <f>'t1'!A10</f>
        <v>III CAPPELLANO CAPO</v>
      </c>
      <c r="B10" s="218" t="str">
        <f>'t1'!B10</f>
        <v>0D0357</v>
      </c>
      <c r="C10" s="229"/>
      <c r="D10" s="230"/>
      <c r="E10" s="229"/>
      <c r="F10" s="230"/>
      <c r="G10" s="229"/>
      <c r="H10" s="230"/>
      <c r="I10" s="229"/>
      <c r="J10" s="230"/>
      <c r="K10" s="229"/>
      <c r="L10" s="230"/>
      <c r="M10" s="231"/>
      <c r="N10" s="232"/>
      <c r="O10" s="229"/>
      <c r="P10" s="230"/>
      <c r="Q10" s="229"/>
      <c r="R10" s="230"/>
      <c r="S10" s="233"/>
      <c r="T10" s="235"/>
      <c r="U10" s="233"/>
      <c r="V10" s="235"/>
      <c r="W10" s="444">
        <f t="shared" si="0"/>
        <v>0</v>
      </c>
      <c r="X10" s="446">
        <f t="shared" si="1"/>
        <v>0</v>
      </c>
      <c r="Y10" s="56">
        <f>'t1'!M10</f>
        <v>0</v>
      </c>
    </row>
    <row r="11" spans="1:25" ht="12.75" customHeight="1">
      <c r="A11" s="148" t="str">
        <f>'t1'!A11</f>
        <v>II CAPPELLANO CAPO + 23 ANNI</v>
      </c>
      <c r="B11" s="218" t="str">
        <f>'t1'!B11</f>
        <v>0D0546</v>
      </c>
      <c r="C11" s="229"/>
      <c r="D11" s="230"/>
      <c r="E11" s="229"/>
      <c r="F11" s="230"/>
      <c r="G11" s="229"/>
      <c r="H11" s="230"/>
      <c r="I11" s="229"/>
      <c r="J11" s="230"/>
      <c r="K11" s="229"/>
      <c r="L11" s="230"/>
      <c r="M11" s="231"/>
      <c r="N11" s="232"/>
      <c r="O11" s="229"/>
      <c r="P11" s="230"/>
      <c r="Q11" s="229"/>
      <c r="R11" s="230"/>
      <c r="S11" s="233"/>
      <c r="T11" s="235"/>
      <c r="U11" s="233"/>
      <c r="V11" s="235"/>
      <c r="W11" s="444">
        <f t="shared" si="0"/>
        <v>0</v>
      </c>
      <c r="X11" s="446">
        <f t="shared" si="1"/>
        <v>0</v>
      </c>
      <c r="Y11" s="56">
        <f>'t1'!M11</f>
        <v>0</v>
      </c>
    </row>
    <row r="12" spans="1:25" ht="12.75" customHeight="1">
      <c r="A12" s="148" t="str">
        <f>'t1'!A12</f>
        <v>II  CAPPELLANO  CAPO  +  18 (TEN.COL.)</v>
      </c>
      <c r="B12" s="218" t="str">
        <f>'t1'!B12</f>
        <v>0D0969</v>
      </c>
      <c r="C12" s="229"/>
      <c r="D12" s="230"/>
      <c r="E12" s="229"/>
      <c r="F12" s="230"/>
      <c r="G12" s="229"/>
      <c r="H12" s="230"/>
      <c r="I12" s="229"/>
      <c r="J12" s="230"/>
      <c r="K12" s="229"/>
      <c r="L12" s="230"/>
      <c r="M12" s="231"/>
      <c r="N12" s="232"/>
      <c r="O12" s="229"/>
      <c r="P12" s="230"/>
      <c r="Q12" s="229"/>
      <c r="R12" s="230"/>
      <c r="S12" s="233"/>
      <c r="T12" s="235"/>
      <c r="U12" s="233"/>
      <c r="V12" s="235"/>
      <c r="W12" s="444">
        <f t="shared" si="0"/>
        <v>0</v>
      </c>
      <c r="X12" s="446">
        <f t="shared" si="1"/>
        <v>0</v>
      </c>
      <c r="Y12" s="56">
        <f>'t1'!M12</f>
        <v>0</v>
      </c>
    </row>
    <row r="13" spans="1:25" ht="12.75" customHeight="1">
      <c r="A13" s="148" t="str">
        <f>'t1'!A13</f>
        <v>II CAPPELLANO CAPO +13 ANNI</v>
      </c>
      <c r="B13" s="218" t="str">
        <f>'t1'!B13</f>
        <v>0D0547</v>
      </c>
      <c r="C13" s="229"/>
      <c r="D13" s="230"/>
      <c r="E13" s="229"/>
      <c r="F13" s="230"/>
      <c r="G13" s="229"/>
      <c r="H13" s="230"/>
      <c r="I13" s="229"/>
      <c r="J13" s="230"/>
      <c r="K13" s="229"/>
      <c r="L13" s="230"/>
      <c r="M13" s="231"/>
      <c r="N13" s="232"/>
      <c r="O13" s="229"/>
      <c r="P13" s="230"/>
      <c r="Q13" s="229"/>
      <c r="R13" s="230"/>
      <c r="S13" s="233"/>
      <c r="T13" s="235"/>
      <c r="U13" s="233"/>
      <c r="V13" s="235"/>
      <c r="W13" s="444">
        <f t="shared" si="0"/>
        <v>0</v>
      </c>
      <c r="X13" s="446">
        <f t="shared" si="1"/>
        <v>0</v>
      </c>
      <c r="Y13" s="56">
        <f>'t1'!M13</f>
        <v>0</v>
      </c>
    </row>
    <row r="14" spans="1:25" ht="12.75" customHeight="1">
      <c r="A14" s="148" t="str">
        <f>'t1'!A14</f>
        <v>I CAPPELLANO CAPO + 23 ANNI</v>
      </c>
      <c r="B14" s="218" t="str">
        <f>'t1'!B14</f>
        <v>0D0548</v>
      </c>
      <c r="C14" s="229"/>
      <c r="D14" s="230"/>
      <c r="E14" s="229"/>
      <c r="F14" s="230"/>
      <c r="G14" s="229"/>
      <c r="H14" s="230"/>
      <c r="I14" s="229"/>
      <c r="J14" s="230"/>
      <c r="K14" s="229"/>
      <c r="L14" s="230"/>
      <c r="M14" s="231"/>
      <c r="N14" s="232"/>
      <c r="O14" s="229"/>
      <c r="P14" s="230"/>
      <c r="Q14" s="229"/>
      <c r="R14" s="230"/>
      <c r="S14" s="233"/>
      <c r="T14" s="235"/>
      <c r="U14" s="233"/>
      <c r="V14" s="235"/>
      <c r="W14" s="444">
        <f t="shared" si="0"/>
        <v>0</v>
      </c>
      <c r="X14" s="446">
        <f t="shared" si="1"/>
        <v>0</v>
      </c>
      <c r="Y14" s="56">
        <f>'t1'!M14</f>
        <v>0</v>
      </c>
    </row>
    <row r="15" spans="1:25" ht="12.75" customHeight="1">
      <c r="A15" s="148" t="str">
        <f>'t1'!A15</f>
        <v>I CAPPELLANO CAPO + 13 ANNI</v>
      </c>
      <c r="B15" s="218" t="str">
        <f>'t1'!B15</f>
        <v>0D0549</v>
      </c>
      <c r="C15" s="229"/>
      <c r="D15" s="230"/>
      <c r="E15" s="229"/>
      <c r="F15" s="230"/>
      <c r="G15" s="229"/>
      <c r="H15" s="230"/>
      <c r="I15" s="229"/>
      <c r="J15" s="230"/>
      <c r="K15" s="229"/>
      <c r="L15" s="230"/>
      <c r="M15" s="231"/>
      <c r="N15" s="232"/>
      <c r="O15" s="229"/>
      <c r="P15" s="230"/>
      <c r="Q15" s="229"/>
      <c r="R15" s="230"/>
      <c r="S15" s="233"/>
      <c r="T15" s="235"/>
      <c r="U15" s="233"/>
      <c r="V15" s="235"/>
      <c r="W15" s="444">
        <f t="shared" si="0"/>
        <v>0</v>
      </c>
      <c r="X15" s="446">
        <f t="shared" si="1"/>
        <v>0</v>
      </c>
      <c r="Y15" s="56">
        <f>'t1'!M15</f>
        <v>0</v>
      </c>
    </row>
    <row r="16" spans="1:25" ht="12.75" customHeight="1">
      <c r="A16" s="148" t="str">
        <f>'t1'!A16</f>
        <v>II CAPPELLANO CAPO</v>
      </c>
      <c r="B16" s="218" t="str">
        <f>'t1'!B16</f>
        <v>019355</v>
      </c>
      <c r="C16" s="229"/>
      <c r="D16" s="230"/>
      <c r="E16" s="229"/>
      <c r="F16" s="230"/>
      <c r="G16" s="229"/>
      <c r="H16" s="230"/>
      <c r="I16" s="229"/>
      <c r="J16" s="230"/>
      <c r="K16" s="229"/>
      <c r="L16" s="230"/>
      <c r="M16" s="231"/>
      <c r="N16" s="232"/>
      <c r="O16" s="229"/>
      <c r="P16" s="230"/>
      <c r="Q16" s="229"/>
      <c r="R16" s="230"/>
      <c r="S16" s="233"/>
      <c r="T16" s="235"/>
      <c r="U16" s="233"/>
      <c r="V16" s="235"/>
      <c r="W16" s="444">
        <f t="shared" si="0"/>
        <v>0</v>
      </c>
      <c r="X16" s="446">
        <f t="shared" si="1"/>
        <v>0</v>
      </c>
      <c r="Y16" s="56">
        <f>'t1'!M16</f>
        <v>0</v>
      </c>
    </row>
    <row r="17" spans="1:25" ht="12.75" customHeight="1">
      <c r="A17" s="148" t="str">
        <f>'t1'!A17</f>
        <v>I  CAPPELLANO  CAPO  CON 3 ANNI NEL GRADO (MAGG.)</v>
      </c>
      <c r="B17" s="218" t="str">
        <f>'t1'!B17</f>
        <v>019970</v>
      </c>
      <c r="C17" s="229"/>
      <c r="D17" s="230"/>
      <c r="E17" s="229"/>
      <c r="F17" s="230"/>
      <c r="G17" s="229"/>
      <c r="H17" s="230"/>
      <c r="I17" s="229"/>
      <c r="J17" s="230"/>
      <c r="K17" s="229"/>
      <c r="L17" s="230"/>
      <c r="M17" s="231"/>
      <c r="N17" s="232"/>
      <c r="O17" s="229"/>
      <c r="P17" s="230"/>
      <c r="Q17" s="229"/>
      <c r="R17" s="230"/>
      <c r="S17" s="233"/>
      <c r="T17" s="235"/>
      <c r="U17" s="233"/>
      <c r="V17" s="235"/>
      <c r="W17" s="444">
        <f t="shared" si="0"/>
        <v>0</v>
      </c>
      <c r="X17" s="446">
        <f t="shared" si="1"/>
        <v>0</v>
      </c>
      <c r="Y17" s="56">
        <f>'t1'!M17</f>
        <v>0</v>
      </c>
    </row>
    <row r="18" spans="1:25" ht="12.75" customHeight="1">
      <c r="A18" s="148" t="str">
        <f>'t1'!A18</f>
        <v>I CAPPELLANO CAPO</v>
      </c>
      <c r="B18" s="218" t="str">
        <f>'t1'!B18</f>
        <v>019287</v>
      </c>
      <c r="C18" s="229"/>
      <c r="D18" s="230"/>
      <c r="E18" s="229"/>
      <c r="F18" s="230"/>
      <c r="G18" s="229"/>
      <c r="H18" s="230"/>
      <c r="I18" s="229"/>
      <c r="J18" s="230"/>
      <c r="K18" s="229"/>
      <c r="L18" s="230"/>
      <c r="M18" s="231"/>
      <c r="N18" s="232"/>
      <c r="O18" s="229"/>
      <c r="P18" s="230"/>
      <c r="Q18" s="229"/>
      <c r="R18" s="230"/>
      <c r="S18" s="233"/>
      <c r="T18" s="235"/>
      <c r="U18" s="233"/>
      <c r="V18" s="235"/>
      <c r="W18" s="444">
        <f t="shared" si="0"/>
        <v>0</v>
      </c>
      <c r="X18" s="446">
        <f t="shared" si="1"/>
        <v>0</v>
      </c>
      <c r="Y18" s="56">
        <f>'t1'!M18</f>
        <v>0</v>
      </c>
    </row>
    <row r="19" spans="1:25" ht="12.75" customHeight="1">
      <c r="A19" s="148" t="str">
        <f>'t1'!A19</f>
        <v>CAPPELLANO  CAPO + 10  (CAP.)</v>
      </c>
      <c r="B19" s="218" t="str">
        <f>'t1'!B19</f>
        <v>018971</v>
      </c>
      <c r="C19" s="229"/>
      <c r="D19" s="230"/>
      <c r="E19" s="229"/>
      <c r="F19" s="230"/>
      <c r="G19" s="229"/>
      <c r="H19" s="230"/>
      <c r="I19" s="229"/>
      <c r="J19" s="230"/>
      <c r="K19" s="229"/>
      <c r="L19" s="230"/>
      <c r="M19" s="231"/>
      <c r="N19" s="232"/>
      <c r="O19" s="229"/>
      <c r="P19" s="230"/>
      <c r="Q19" s="229"/>
      <c r="R19" s="230"/>
      <c r="S19" s="233"/>
      <c r="T19" s="235"/>
      <c r="U19" s="233"/>
      <c r="V19" s="235"/>
      <c r="W19" s="444">
        <f t="shared" si="0"/>
        <v>0</v>
      </c>
      <c r="X19" s="446">
        <f t="shared" si="1"/>
        <v>0</v>
      </c>
      <c r="Y19" s="56">
        <f>'t1'!M19</f>
        <v>0</v>
      </c>
    </row>
    <row r="20" spans="1:25" ht="12.75" customHeight="1">
      <c r="A20" s="148" t="str">
        <f>'t1'!A20</f>
        <v>CAPPELLANO CAPO</v>
      </c>
      <c r="B20" s="218" t="str">
        <f>'t1'!B20</f>
        <v>018284</v>
      </c>
      <c r="C20" s="229"/>
      <c r="D20" s="230"/>
      <c r="E20" s="229"/>
      <c r="F20" s="230"/>
      <c r="G20" s="229"/>
      <c r="H20" s="230"/>
      <c r="I20" s="229"/>
      <c r="J20" s="230"/>
      <c r="K20" s="229"/>
      <c r="L20" s="230"/>
      <c r="M20" s="231"/>
      <c r="N20" s="232"/>
      <c r="O20" s="229"/>
      <c r="P20" s="230"/>
      <c r="Q20" s="229"/>
      <c r="R20" s="230"/>
      <c r="S20" s="233"/>
      <c r="T20" s="235"/>
      <c r="U20" s="233"/>
      <c r="V20" s="235"/>
      <c r="W20" s="444">
        <f t="shared" si="0"/>
        <v>0</v>
      </c>
      <c r="X20" s="446">
        <f t="shared" si="1"/>
        <v>0</v>
      </c>
      <c r="Y20" s="56">
        <f>'t1'!M20</f>
        <v>0</v>
      </c>
    </row>
    <row r="21" spans="1:25" ht="12.75" customHeight="1" thickBot="1">
      <c r="A21" s="148" t="str">
        <f>'t1'!A21</f>
        <v>CAPPELLANO ADDETTO</v>
      </c>
      <c r="B21" s="218" t="str">
        <f>'t1'!B21</f>
        <v>018281</v>
      </c>
      <c r="C21" s="229"/>
      <c r="D21" s="230"/>
      <c r="E21" s="229"/>
      <c r="F21" s="230"/>
      <c r="G21" s="229"/>
      <c r="H21" s="230"/>
      <c r="I21" s="229"/>
      <c r="J21" s="230"/>
      <c r="K21" s="229"/>
      <c r="L21" s="230"/>
      <c r="M21" s="231"/>
      <c r="N21" s="232"/>
      <c r="O21" s="229"/>
      <c r="P21" s="230"/>
      <c r="Q21" s="229"/>
      <c r="R21" s="230"/>
      <c r="S21" s="233"/>
      <c r="T21" s="235"/>
      <c r="U21" s="233"/>
      <c r="V21" s="235"/>
      <c r="W21" s="444">
        <f t="shared" si="0"/>
        <v>0</v>
      </c>
      <c r="X21" s="446">
        <f t="shared" si="1"/>
        <v>0</v>
      </c>
      <c r="Y21" s="56">
        <f>'t1'!M21</f>
        <v>0</v>
      </c>
    </row>
    <row r="22" spans="1:24" ht="17.25" customHeight="1" thickBot="1" thickTop="1">
      <c r="A22" s="70" t="s">
        <v>59</v>
      </c>
      <c r="B22" s="71"/>
      <c r="C22" s="441">
        <f aca="true" t="shared" si="2" ref="C22:X22">SUM(C6:C21)</f>
        <v>0</v>
      </c>
      <c r="D22" s="442">
        <f t="shared" si="2"/>
        <v>0</v>
      </c>
      <c r="E22" s="441">
        <f t="shared" si="2"/>
        <v>0</v>
      </c>
      <c r="F22" s="442">
        <f t="shared" si="2"/>
        <v>0</v>
      </c>
      <c r="G22" s="441">
        <f t="shared" si="2"/>
        <v>0</v>
      </c>
      <c r="H22" s="442">
        <f t="shared" si="2"/>
        <v>0</v>
      </c>
      <c r="I22" s="441">
        <f t="shared" si="2"/>
        <v>0</v>
      </c>
      <c r="J22" s="442">
        <f t="shared" si="2"/>
        <v>0</v>
      </c>
      <c r="K22" s="441">
        <f t="shared" si="2"/>
        <v>0</v>
      </c>
      <c r="L22" s="442">
        <f t="shared" si="2"/>
        <v>0</v>
      </c>
      <c r="M22" s="441">
        <f t="shared" si="2"/>
        <v>0</v>
      </c>
      <c r="N22" s="442">
        <f t="shared" si="2"/>
        <v>0</v>
      </c>
      <c r="O22" s="441">
        <f t="shared" si="2"/>
        <v>0</v>
      </c>
      <c r="P22" s="442">
        <f t="shared" si="2"/>
        <v>0</v>
      </c>
      <c r="Q22" s="441">
        <f t="shared" si="2"/>
        <v>0</v>
      </c>
      <c r="R22" s="442">
        <f t="shared" si="2"/>
        <v>0</v>
      </c>
      <c r="S22" s="441">
        <f t="shared" si="2"/>
        <v>0</v>
      </c>
      <c r="T22" s="442">
        <f t="shared" si="2"/>
        <v>0</v>
      </c>
      <c r="U22" s="441">
        <f t="shared" si="2"/>
        <v>0</v>
      </c>
      <c r="V22" s="442">
        <f t="shared" si="2"/>
        <v>0</v>
      </c>
      <c r="W22" s="441">
        <f t="shared" si="2"/>
        <v>0</v>
      </c>
      <c r="X22" s="443">
        <f t="shared" si="2"/>
        <v>0</v>
      </c>
    </row>
    <row r="23" spans="1:11" s="41" customFormat="1" ht="19.5" customHeight="1">
      <c r="A23" s="21"/>
      <c r="B23" s="7"/>
      <c r="C23" s="5"/>
      <c r="D23" s="5"/>
      <c r="E23" s="5"/>
      <c r="F23" s="5"/>
      <c r="G23" s="5"/>
      <c r="H23" s="5"/>
      <c r="I23" s="5"/>
      <c r="J23" s="5"/>
      <c r="K23" s="76"/>
    </row>
    <row r="24" spans="1:2" s="5" customFormat="1" ht="9.75">
      <c r="A24" s="21"/>
      <c r="B24"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conditionalFormatting sqref="A6:X21">
    <cfRule type="expression" priority="1" dxfId="5"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25"/>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54" t="str">
        <f>'t1'!A1</f>
        <v>CAPPELLANI MILITARI (CM09) - anno 2018</v>
      </c>
      <c r="B1" s="954"/>
      <c r="C1" s="954"/>
      <c r="D1" s="954"/>
      <c r="E1" s="954"/>
      <c r="F1" s="954"/>
      <c r="G1" s="954"/>
      <c r="H1" s="954"/>
      <c r="I1" s="954"/>
      <c r="J1" s="954"/>
      <c r="K1" s="954"/>
      <c r="L1" s="954"/>
      <c r="M1" s="954"/>
      <c r="N1" s="954"/>
      <c r="O1" s="954"/>
      <c r="P1" s="954"/>
      <c r="Q1" s="954"/>
      <c r="R1" s="954"/>
      <c r="S1" s="954"/>
      <c r="T1" s="954"/>
      <c r="U1" s="954"/>
      <c r="V1" s="954"/>
      <c r="W1" s="954"/>
      <c r="X1" s="954"/>
      <c r="Y1" s="954"/>
      <c r="AB1" s="306"/>
    </row>
    <row r="2" spans="1:28" ht="30" customHeight="1" thickBot="1">
      <c r="A2" s="42"/>
      <c r="S2" s="955"/>
      <c r="T2" s="955"/>
      <c r="U2" s="955"/>
      <c r="V2" s="955"/>
      <c r="W2" s="955"/>
      <c r="X2" s="955"/>
      <c r="Y2" s="955"/>
      <c r="Z2" s="955"/>
      <c r="AA2" s="955"/>
      <c r="AB2" s="955"/>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3" t="s">
        <v>123</v>
      </c>
      <c r="B4" s="49" t="s">
        <v>56</v>
      </c>
      <c r="C4" s="986" t="s">
        <v>157</v>
      </c>
      <c r="D4" s="987"/>
      <c r="E4" s="160" t="s">
        <v>158</v>
      </c>
      <c r="F4" s="159"/>
      <c r="G4" s="986" t="s">
        <v>66</v>
      </c>
      <c r="H4" s="987"/>
      <c r="I4" s="986" t="s">
        <v>67</v>
      </c>
      <c r="J4" s="987"/>
      <c r="K4" s="986" t="s">
        <v>68</v>
      </c>
      <c r="L4" s="987"/>
      <c r="M4" s="986" t="s">
        <v>69</v>
      </c>
      <c r="N4" s="987"/>
      <c r="O4" s="986" t="s">
        <v>70</v>
      </c>
      <c r="P4" s="987"/>
      <c r="Q4" s="986" t="s">
        <v>71</v>
      </c>
      <c r="R4" s="987"/>
      <c r="S4" s="986" t="s">
        <v>72</v>
      </c>
      <c r="T4" s="987"/>
      <c r="U4" s="986" t="s">
        <v>73</v>
      </c>
      <c r="V4" s="987"/>
      <c r="W4" s="986" t="s">
        <v>348</v>
      </c>
      <c r="X4" s="987"/>
      <c r="Y4" s="986" t="s">
        <v>349</v>
      </c>
      <c r="Z4" s="988"/>
      <c r="AA4" s="986" t="s">
        <v>59</v>
      </c>
      <c r="AB4" s="988"/>
    </row>
    <row r="5" spans="1:28" ht="10.5" thickBot="1">
      <c r="A5" s="758" t="s">
        <v>513</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9" ht="13.5" customHeight="1" thickTop="1">
      <c r="A6" s="20" t="str">
        <f>'t1'!A6</f>
        <v>ORDINARIO MILITARE</v>
      </c>
      <c r="B6" s="225" t="str">
        <f>'t1'!B6</f>
        <v>0D0359</v>
      </c>
      <c r="C6" s="249"/>
      <c r="D6" s="250"/>
      <c r="E6" s="251"/>
      <c r="F6" s="250"/>
      <c r="G6" s="249"/>
      <c r="H6" s="250"/>
      <c r="I6" s="249"/>
      <c r="J6" s="250"/>
      <c r="K6" s="249"/>
      <c r="L6" s="250"/>
      <c r="M6" s="249"/>
      <c r="N6" s="250"/>
      <c r="O6" s="251"/>
      <c r="P6" s="252"/>
      <c r="Q6" s="249"/>
      <c r="R6" s="250"/>
      <c r="S6" s="249"/>
      <c r="T6" s="250"/>
      <c r="U6" s="249"/>
      <c r="V6" s="250"/>
      <c r="W6" s="253"/>
      <c r="X6" s="254"/>
      <c r="Y6" s="253"/>
      <c r="Z6" s="254"/>
      <c r="AA6" s="447">
        <f>SUM(C6,E6,G6,I6,K6,M6,O6,Q6,S6,U6,W6,Y6)</f>
        <v>0</v>
      </c>
      <c r="AB6" s="448">
        <f>SUM(D6,F6,H6,J6,L6,N6,P6,R6,T6,V6,X6,Z6)</f>
        <v>0</v>
      </c>
      <c r="AC6" s="41">
        <f>'t1'!M6</f>
        <v>0</v>
      </c>
    </row>
    <row r="7" spans="1:29" ht="13.5" customHeight="1">
      <c r="A7" s="148" t="str">
        <f>'t1'!A7</f>
        <v>VICARIO GENERALE</v>
      </c>
      <c r="B7" s="218" t="str">
        <f>'t1'!B7</f>
        <v>0D0292</v>
      </c>
      <c r="C7" s="249"/>
      <c r="D7" s="250"/>
      <c r="E7" s="251"/>
      <c r="F7" s="250"/>
      <c r="G7" s="249"/>
      <c r="H7" s="250"/>
      <c r="I7" s="249"/>
      <c r="J7" s="250"/>
      <c r="K7" s="249"/>
      <c r="L7" s="250"/>
      <c r="M7" s="249"/>
      <c r="N7" s="250"/>
      <c r="O7" s="251"/>
      <c r="P7" s="252"/>
      <c r="Q7" s="249"/>
      <c r="R7" s="250"/>
      <c r="S7" s="249"/>
      <c r="T7" s="250"/>
      <c r="U7" s="249"/>
      <c r="V7" s="250"/>
      <c r="W7" s="253"/>
      <c r="X7" s="250"/>
      <c r="Y7" s="253"/>
      <c r="Z7" s="250"/>
      <c r="AA7" s="449">
        <f aca="true" t="shared" si="0" ref="AA7:AA21">SUM(C7,E7,G7,I7,K7,M7,O7,Q7,S7,U7,W7,Y7)</f>
        <v>0</v>
      </c>
      <c r="AB7" s="450">
        <f aca="true" t="shared" si="1" ref="AB7:AB21">SUM(D7,F7,H7,J7,L7,N7,P7,R7,T7,V7,X7,Z7)</f>
        <v>0</v>
      </c>
      <c r="AC7" s="41">
        <f>'t1'!M7</f>
        <v>0</v>
      </c>
    </row>
    <row r="8" spans="1:29" ht="13.5" customHeight="1">
      <c r="A8" s="148" t="str">
        <f>'t1'!A8</f>
        <v>ISPETTORE</v>
      </c>
      <c r="B8" s="218" t="str">
        <f>'t1'!B8</f>
        <v>0D0191</v>
      </c>
      <c r="C8" s="249"/>
      <c r="D8" s="250"/>
      <c r="E8" s="251"/>
      <c r="F8" s="250"/>
      <c r="G8" s="249"/>
      <c r="H8" s="250"/>
      <c r="I8" s="249"/>
      <c r="J8" s="250"/>
      <c r="K8" s="249"/>
      <c r="L8" s="250"/>
      <c r="M8" s="249"/>
      <c r="N8" s="250"/>
      <c r="O8" s="251"/>
      <c r="P8" s="252"/>
      <c r="Q8" s="249"/>
      <c r="R8" s="250"/>
      <c r="S8" s="249"/>
      <c r="T8" s="250"/>
      <c r="U8" s="249"/>
      <c r="V8" s="250"/>
      <c r="W8" s="253"/>
      <c r="X8" s="250"/>
      <c r="Y8" s="253"/>
      <c r="Z8" s="250"/>
      <c r="AA8" s="449">
        <f t="shared" si="0"/>
        <v>0</v>
      </c>
      <c r="AB8" s="450">
        <f t="shared" si="1"/>
        <v>0</v>
      </c>
      <c r="AC8" s="41">
        <f>'t1'!M8</f>
        <v>0</v>
      </c>
    </row>
    <row r="9" spans="1:29" ht="13.5" customHeight="1">
      <c r="A9" s="148" t="str">
        <f>'t1'!A9</f>
        <v>III CAPPELLANO CAPO + 23 ANNI</v>
      </c>
      <c r="B9" s="218" t="str">
        <f>'t1'!B9</f>
        <v>0D0545</v>
      </c>
      <c r="C9" s="249"/>
      <c r="D9" s="250"/>
      <c r="E9" s="251"/>
      <c r="F9" s="250"/>
      <c r="G9" s="249"/>
      <c r="H9" s="250"/>
      <c r="I9" s="249"/>
      <c r="J9" s="250"/>
      <c r="K9" s="249"/>
      <c r="L9" s="250"/>
      <c r="M9" s="249"/>
      <c r="N9" s="250"/>
      <c r="O9" s="251"/>
      <c r="P9" s="252"/>
      <c r="Q9" s="249"/>
      <c r="R9" s="250"/>
      <c r="S9" s="249"/>
      <c r="T9" s="250"/>
      <c r="U9" s="249"/>
      <c r="V9" s="250"/>
      <c r="W9" s="253"/>
      <c r="X9" s="250"/>
      <c r="Y9" s="253"/>
      <c r="Z9" s="250"/>
      <c r="AA9" s="449">
        <f t="shared" si="0"/>
        <v>0</v>
      </c>
      <c r="AB9" s="450">
        <f t="shared" si="1"/>
        <v>0</v>
      </c>
      <c r="AC9" s="41">
        <f>'t1'!M9</f>
        <v>0</v>
      </c>
    </row>
    <row r="10" spans="1:29" ht="13.5" customHeight="1">
      <c r="A10" s="148" t="str">
        <f>'t1'!A10</f>
        <v>III CAPPELLANO CAPO</v>
      </c>
      <c r="B10" s="218" t="str">
        <f>'t1'!B10</f>
        <v>0D0357</v>
      </c>
      <c r="C10" s="249"/>
      <c r="D10" s="250"/>
      <c r="E10" s="251"/>
      <c r="F10" s="250"/>
      <c r="G10" s="249"/>
      <c r="H10" s="250"/>
      <c r="I10" s="249"/>
      <c r="J10" s="250"/>
      <c r="K10" s="249"/>
      <c r="L10" s="250"/>
      <c r="M10" s="249"/>
      <c r="N10" s="250"/>
      <c r="O10" s="251"/>
      <c r="P10" s="252"/>
      <c r="Q10" s="249"/>
      <c r="R10" s="250"/>
      <c r="S10" s="249"/>
      <c r="T10" s="250"/>
      <c r="U10" s="249"/>
      <c r="V10" s="250"/>
      <c r="W10" s="253"/>
      <c r="X10" s="250"/>
      <c r="Y10" s="253"/>
      <c r="Z10" s="250"/>
      <c r="AA10" s="449">
        <f t="shared" si="0"/>
        <v>0</v>
      </c>
      <c r="AB10" s="450">
        <f t="shared" si="1"/>
        <v>0</v>
      </c>
      <c r="AC10" s="41">
        <f>'t1'!M10</f>
        <v>0</v>
      </c>
    </row>
    <row r="11" spans="1:29" ht="13.5" customHeight="1">
      <c r="A11" s="148" t="str">
        <f>'t1'!A11</f>
        <v>II CAPPELLANO CAPO + 23 ANNI</v>
      </c>
      <c r="B11" s="218" t="str">
        <f>'t1'!B11</f>
        <v>0D0546</v>
      </c>
      <c r="C11" s="249"/>
      <c r="D11" s="250"/>
      <c r="E11" s="251"/>
      <c r="F11" s="250"/>
      <c r="G11" s="249"/>
      <c r="H11" s="250"/>
      <c r="I11" s="249"/>
      <c r="J11" s="250"/>
      <c r="K11" s="249"/>
      <c r="L11" s="250"/>
      <c r="M11" s="249"/>
      <c r="N11" s="250"/>
      <c r="O11" s="251"/>
      <c r="P11" s="252"/>
      <c r="Q11" s="249"/>
      <c r="R11" s="250"/>
      <c r="S11" s="249"/>
      <c r="T11" s="250"/>
      <c r="U11" s="249"/>
      <c r="V11" s="250"/>
      <c r="W11" s="253"/>
      <c r="X11" s="250"/>
      <c r="Y11" s="253"/>
      <c r="Z11" s="250"/>
      <c r="AA11" s="449">
        <f t="shared" si="0"/>
        <v>0</v>
      </c>
      <c r="AB11" s="450">
        <f t="shared" si="1"/>
        <v>0</v>
      </c>
      <c r="AC11" s="41">
        <f>'t1'!M11</f>
        <v>0</v>
      </c>
    </row>
    <row r="12" spans="1:29" ht="13.5" customHeight="1">
      <c r="A12" s="148" t="str">
        <f>'t1'!A12</f>
        <v>II  CAPPELLANO  CAPO  +  18 (TEN.COL.)</v>
      </c>
      <c r="B12" s="218" t="str">
        <f>'t1'!B12</f>
        <v>0D0969</v>
      </c>
      <c r="C12" s="249"/>
      <c r="D12" s="250"/>
      <c r="E12" s="251"/>
      <c r="F12" s="250"/>
      <c r="G12" s="249"/>
      <c r="H12" s="250"/>
      <c r="I12" s="249"/>
      <c r="J12" s="250"/>
      <c r="K12" s="249"/>
      <c r="L12" s="250"/>
      <c r="M12" s="249"/>
      <c r="N12" s="250"/>
      <c r="O12" s="251"/>
      <c r="P12" s="252"/>
      <c r="Q12" s="249"/>
      <c r="R12" s="250"/>
      <c r="S12" s="249"/>
      <c r="T12" s="250"/>
      <c r="U12" s="249"/>
      <c r="V12" s="250"/>
      <c r="W12" s="253"/>
      <c r="X12" s="250"/>
      <c r="Y12" s="253"/>
      <c r="Z12" s="250"/>
      <c r="AA12" s="449">
        <f t="shared" si="0"/>
        <v>0</v>
      </c>
      <c r="AB12" s="450">
        <f t="shared" si="1"/>
        <v>0</v>
      </c>
      <c r="AC12" s="41">
        <f>'t1'!M12</f>
        <v>0</v>
      </c>
    </row>
    <row r="13" spans="1:29" ht="13.5" customHeight="1">
      <c r="A13" s="148" t="str">
        <f>'t1'!A13</f>
        <v>II CAPPELLANO CAPO +13 ANNI</v>
      </c>
      <c r="B13" s="218" t="str">
        <f>'t1'!B13</f>
        <v>0D0547</v>
      </c>
      <c r="C13" s="249"/>
      <c r="D13" s="250"/>
      <c r="E13" s="251"/>
      <c r="F13" s="250"/>
      <c r="G13" s="249"/>
      <c r="H13" s="250"/>
      <c r="I13" s="249"/>
      <c r="J13" s="250"/>
      <c r="K13" s="249"/>
      <c r="L13" s="250"/>
      <c r="M13" s="249"/>
      <c r="N13" s="250"/>
      <c r="O13" s="251"/>
      <c r="P13" s="252"/>
      <c r="Q13" s="249"/>
      <c r="R13" s="250"/>
      <c r="S13" s="249"/>
      <c r="T13" s="250"/>
      <c r="U13" s="249"/>
      <c r="V13" s="250"/>
      <c r="W13" s="253"/>
      <c r="X13" s="250"/>
      <c r="Y13" s="253"/>
      <c r="Z13" s="250"/>
      <c r="AA13" s="449">
        <f t="shared" si="0"/>
        <v>0</v>
      </c>
      <c r="AB13" s="450">
        <f t="shared" si="1"/>
        <v>0</v>
      </c>
      <c r="AC13" s="41">
        <f>'t1'!M13</f>
        <v>0</v>
      </c>
    </row>
    <row r="14" spans="1:29" ht="13.5" customHeight="1">
      <c r="A14" s="148" t="str">
        <f>'t1'!A14</f>
        <v>I CAPPELLANO CAPO + 23 ANNI</v>
      </c>
      <c r="B14" s="218" t="str">
        <f>'t1'!B14</f>
        <v>0D0548</v>
      </c>
      <c r="C14" s="249"/>
      <c r="D14" s="250"/>
      <c r="E14" s="251"/>
      <c r="F14" s="250"/>
      <c r="G14" s="249"/>
      <c r="H14" s="250"/>
      <c r="I14" s="249"/>
      <c r="J14" s="250"/>
      <c r="K14" s="249"/>
      <c r="L14" s="250"/>
      <c r="M14" s="249"/>
      <c r="N14" s="250"/>
      <c r="O14" s="251"/>
      <c r="P14" s="252"/>
      <c r="Q14" s="249"/>
      <c r="R14" s="250"/>
      <c r="S14" s="249"/>
      <c r="T14" s="250"/>
      <c r="U14" s="249"/>
      <c r="V14" s="250"/>
      <c r="W14" s="253"/>
      <c r="X14" s="250"/>
      <c r="Y14" s="253"/>
      <c r="Z14" s="250"/>
      <c r="AA14" s="449">
        <f t="shared" si="0"/>
        <v>0</v>
      </c>
      <c r="AB14" s="450">
        <f t="shared" si="1"/>
        <v>0</v>
      </c>
      <c r="AC14" s="41">
        <f>'t1'!M14</f>
        <v>0</v>
      </c>
    </row>
    <row r="15" spans="1:29" ht="13.5" customHeight="1">
      <c r="A15" s="148" t="str">
        <f>'t1'!A15</f>
        <v>I CAPPELLANO CAPO + 13 ANNI</v>
      </c>
      <c r="B15" s="218" t="str">
        <f>'t1'!B15</f>
        <v>0D0549</v>
      </c>
      <c r="C15" s="249"/>
      <c r="D15" s="250"/>
      <c r="E15" s="251"/>
      <c r="F15" s="250"/>
      <c r="G15" s="249"/>
      <c r="H15" s="250"/>
      <c r="I15" s="249"/>
      <c r="J15" s="250"/>
      <c r="K15" s="249"/>
      <c r="L15" s="250"/>
      <c r="M15" s="249"/>
      <c r="N15" s="250"/>
      <c r="O15" s="251"/>
      <c r="P15" s="252"/>
      <c r="Q15" s="249"/>
      <c r="R15" s="250"/>
      <c r="S15" s="249"/>
      <c r="T15" s="250"/>
      <c r="U15" s="249"/>
      <c r="V15" s="250"/>
      <c r="W15" s="253"/>
      <c r="X15" s="250"/>
      <c r="Y15" s="253"/>
      <c r="Z15" s="250"/>
      <c r="AA15" s="449">
        <f t="shared" si="0"/>
        <v>0</v>
      </c>
      <c r="AB15" s="450">
        <f t="shared" si="1"/>
        <v>0</v>
      </c>
      <c r="AC15" s="41">
        <f>'t1'!M15</f>
        <v>0</v>
      </c>
    </row>
    <row r="16" spans="1:29" ht="13.5" customHeight="1">
      <c r="A16" s="148" t="str">
        <f>'t1'!A16</f>
        <v>II CAPPELLANO CAPO</v>
      </c>
      <c r="B16" s="218" t="str">
        <f>'t1'!B16</f>
        <v>019355</v>
      </c>
      <c r="C16" s="249"/>
      <c r="D16" s="250"/>
      <c r="E16" s="251"/>
      <c r="F16" s="250"/>
      <c r="G16" s="249"/>
      <c r="H16" s="250"/>
      <c r="I16" s="249"/>
      <c r="J16" s="250"/>
      <c r="K16" s="249"/>
      <c r="L16" s="250"/>
      <c r="M16" s="249"/>
      <c r="N16" s="250"/>
      <c r="O16" s="251"/>
      <c r="P16" s="252"/>
      <c r="Q16" s="249"/>
      <c r="R16" s="250"/>
      <c r="S16" s="249"/>
      <c r="T16" s="250"/>
      <c r="U16" s="249"/>
      <c r="V16" s="250"/>
      <c r="W16" s="253"/>
      <c r="X16" s="250"/>
      <c r="Y16" s="253"/>
      <c r="Z16" s="250"/>
      <c r="AA16" s="449">
        <f t="shared" si="0"/>
        <v>0</v>
      </c>
      <c r="AB16" s="450">
        <f t="shared" si="1"/>
        <v>0</v>
      </c>
      <c r="AC16" s="41">
        <f>'t1'!M16</f>
        <v>0</v>
      </c>
    </row>
    <row r="17" spans="1:29" ht="13.5" customHeight="1">
      <c r="A17" s="148" t="str">
        <f>'t1'!A17</f>
        <v>I  CAPPELLANO  CAPO  CON 3 ANNI NEL GRADO (MAGG.)</v>
      </c>
      <c r="B17" s="218" t="str">
        <f>'t1'!B17</f>
        <v>019970</v>
      </c>
      <c r="C17" s="249"/>
      <c r="D17" s="250"/>
      <c r="E17" s="251"/>
      <c r="F17" s="250"/>
      <c r="G17" s="249"/>
      <c r="H17" s="250"/>
      <c r="I17" s="249"/>
      <c r="J17" s="250"/>
      <c r="K17" s="249"/>
      <c r="L17" s="250"/>
      <c r="M17" s="249"/>
      <c r="N17" s="250"/>
      <c r="O17" s="251"/>
      <c r="P17" s="252"/>
      <c r="Q17" s="249"/>
      <c r="R17" s="250"/>
      <c r="S17" s="249"/>
      <c r="T17" s="250"/>
      <c r="U17" s="249"/>
      <c r="V17" s="250"/>
      <c r="W17" s="253"/>
      <c r="X17" s="250"/>
      <c r="Y17" s="253"/>
      <c r="Z17" s="250"/>
      <c r="AA17" s="449">
        <f t="shared" si="0"/>
        <v>0</v>
      </c>
      <c r="AB17" s="450">
        <f t="shared" si="1"/>
        <v>0</v>
      </c>
      <c r="AC17" s="41">
        <f>'t1'!M17</f>
        <v>0</v>
      </c>
    </row>
    <row r="18" spans="1:29" ht="13.5" customHeight="1">
      <c r="A18" s="148" t="str">
        <f>'t1'!A18</f>
        <v>I CAPPELLANO CAPO</v>
      </c>
      <c r="B18" s="218" t="str">
        <f>'t1'!B18</f>
        <v>019287</v>
      </c>
      <c r="C18" s="249"/>
      <c r="D18" s="250"/>
      <c r="E18" s="251"/>
      <c r="F18" s="250"/>
      <c r="G18" s="249"/>
      <c r="H18" s="250"/>
      <c r="I18" s="249"/>
      <c r="J18" s="250"/>
      <c r="K18" s="249"/>
      <c r="L18" s="250"/>
      <c r="M18" s="249"/>
      <c r="N18" s="250"/>
      <c r="O18" s="251"/>
      <c r="P18" s="252"/>
      <c r="Q18" s="249"/>
      <c r="R18" s="250"/>
      <c r="S18" s="249"/>
      <c r="T18" s="250"/>
      <c r="U18" s="249"/>
      <c r="V18" s="250"/>
      <c r="W18" s="253"/>
      <c r="X18" s="250"/>
      <c r="Y18" s="253"/>
      <c r="Z18" s="250"/>
      <c r="AA18" s="449">
        <f t="shared" si="0"/>
        <v>0</v>
      </c>
      <c r="AB18" s="450">
        <f t="shared" si="1"/>
        <v>0</v>
      </c>
      <c r="AC18" s="41">
        <f>'t1'!M18</f>
        <v>0</v>
      </c>
    </row>
    <row r="19" spans="1:29" ht="13.5" customHeight="1">
      <c r="A19" s="148" t="str">
        <f>'t1'!A19</f>
        <v>CAPPELLANO  CAPO + 10  (CAP.)</v>
      </c>
      <c r="B19" s="218" t="str">
        <f>'t1'!B19</f>
        <v>018971</v>
      </c>
      <c r="C19" s="249"/>
      <c r="D19" s="250"/>
      <c r="E19" s="251"/>
      <c r="F19" s="250"/>
      <c r="G19" s="249"/>
      <c r="H19" s="250"/>
      <c r="I19" s="249"/>
      <c r="J19" s="250"/>
      <c r="K19" s="249"/>
      <c r="L19" s="250"/>
      <c r="M19" s="249"/>
      <c r="N19" s="250"/>
      <c r="O19" s="251"/>
      <c r="P19" s="252"/>
      <c r="Q19" s="249"/>
      <c r="R19" s="250"/>
      <c r="S19" s="249"/>
      <c r="T19" s="250"/>
      <c r="U19" s="249"/>
      <c r="V19" s="250"/>
      <c r="W19" s="253"/>
      <c r="X19" s="250"/>
      <c r="Y19" s="253"/>
      <c r="Z19" s="250"/>
      <c r="AA19" s="449">
        <f t="shared" si="0"/>
        <v>0</v>
      </c>
      <c r="AB19" s="450">
        <f t="shared" si="1"/>
        <v>0</v>
      </c>
      <c r="AC19" s="41">
        <f>'t1'!M19</f>
        <v>0</v>
      </c>
    </row>
    <row r="20" spans="1:29" ht="13.5" customHeight="1">
      <c r="A20" s="148" t="str">
        <f>'t1'!A20</f>
        <v>CAPPELLANO CAPO</v>
      </c>
      <c r="B20" s="218" t="str">
        <f>'t1'!B20</f>
        <v>018284</v>
      </c>
      <c r="C20" s="249"/>
      <c r="D20" s="250"/>
      <c r="E20" s="251"/>
      <c r="F20" s="250"/>
      <c r="G20" s="249"/>
      <c r="H20" s="250"/>
      <c r="I20" s="249"/>
      <c r="J20" s="250"/>
      <c r="K20" s="249"/>
      <c r="L20" s="250"/>
      <c r="M20" s="249"/>
      <c r="N20" s="250"/>
      <c r="O20" s="251"/>
      <c r="P20" s="252"/>
      <c r="Q20" s="249"/>
      <c r="R20" s="250"/>
      <c r="S20" s="249"/>
      <c r="T20" s="250"/>
      <c r="U20" s="249"/>
      <c r="V20" s="250"/>
      <c r="W20" s="253"/>
      <c r="X20" s="250"/>
      <c r="Y20" s="253"/>
      <c r="Z20" s="250"/>
      <c r="AA20" s="449">
        <f t="shared" si="0"/>
        <v>0</v>
      </c>
      <c r="AB20" s="450">
        <f t="shared" si="1"/>
        <v>0</v>
      </c>
      <c r="AC20" s="41">
        <f>'t1'!M20</f>
        <v>0</v>
      </c>
    </row>
    <row r="21" spans="1:29" ht="13.5" customHeight="1" thickBot="1">
      <c r="A21" s="148" t="str">
        <f>'t1'!A21</f>
        <v>CAPPELLANO ADDETTO</v>
      </c>
      <c r="B21" s="218" t="str">
        <f>'t1'!B21</f>
        <v>018281</v>
      </c>
      <c r="C21" s="249"/>
      <c r="D21" s="250"/>
      <c r="E21" s="251"/>
      <c r="F21" s="250"/>
      <c r="G21" s="249"/>
      <c r="H21" s="250"/>
      <c r="I21" s="249"/>
      <c r="J21" s="250"/>
      <c r="K21" s="249"/>
      <c r="L21" s="250"/>
      <c r="M21" s="249"/>
      <c r="N21" s="250"/>
      <c r="O21" s="251"/>
      <c r="P21" s="252"/>
      <c r="Q21" s="249"/>
      <c r="R21" s="250"/>
      <c r="S21" s="249"/>
      <c r="T21" s="250"/>
      <c r="U21" s="249"/>
      <c r="V21" s="250"/>
      <c r="W21" s="253"/>
      <c r="X21" s="250"/>
      <c r="Y21" s="253"/>
      <c r="Z21" s="250"/>
      <c r="AA21" s="449">
        <f t="shared" si="0"/>
        <v>0</v>
      </c>
      <c r="AB21" s="450">
        <f t="shared" si="1"/>
        <v>0</v>
      </c>
      <c r="AC21" s="41">
        <f>'t1'!M21</f>
        <v>0</v>
      </c>
    </row>
    <row r="22" spans="1:28" ht="16.5" customHeight="1" thickBot="1" thickTop="1">
      <c r="A22" s="54" t="s">
        <v>59</v>
      </c>
      <c r="B22" s="55"/>
      <c r="C22" s="451">
        <f aca="true" t="shared" si="2" ref="C22:AB22">SUM(C6:C21)</f>
        <v>0</v>
      </c>
      <c r="D22" s="453">
        <f t="shared" si="2"/>
        <v>0</v>
      </c>
      <c r="E22" s="451">
        <f t="shared" si="2"/>
        <v>0</v>
      </c>
      <c r="F22" s="453">
        <f t="shared" si="2"/>
        <v>0</v>
      </c>
      <c r="G22" s="451">
        <f t="shared" si="2"/>
        <v>0</v>
      </c>
      <c r="H22" s="453">
        <f t="shared" si="2"/>
        <v>0</v>
      </c>
      <c r="I22" s="451">
        <f t="shared" si="2"/>
        <v>0</v>
      </c>
      <c r="J22" s="453">
        <f t="shared" si="2"/>
        <v>0</v>
      </c>
      <c r="K22" s="451">
        <f t="shared" si="2"/>
        <v>0</v>
      </c>
      <c r="L22" s="453">
        <f t="shared" si="2"/>
        <v>0</v>
      </c>
      <c r="M22" s="451">
        <f t="shared" si="2"/>
        <v>0</v>
      </c>
      <c r="N22" s="453">
        <f t="shared" si="2"/>
        <v>0</v>
      </c>
      <c r="O22" s="451">
        <f t="shared" si="2"/>
        <v>0</v>
      </c>
      <c r="P22" s="453">
        <f t="shared" si="2"/>
        <v>0</v>
      </c>
      <c r="Q22" s="451">
        <f t="shared" si="2"/>
        <v>0</v>
      </c>
      <c r="R22" s="453">
        <f t="shared" si="2"/>
        <v>0</v>
      </c>
      <c r="S22" s="451">
        <f t="shared" si="2"/>
        <v>0</v>
      </c>
      <c r="T22" s="453">
        <f t="shared" si="2"/>
        <v>0</v>
      </c>
      <c r="U22" s="451">
        <f t="shared" si="2"/>
        <v>0</v>
      </c>
      <c r="V22" s="453">
        <f t="shared" si="2"/>
        <v>0</v>
      </c>
      <c r="W22" s="451">
        <f t="shared" si="2"/>
        <v>0</v>
      </c>
      <c r="X22" s="453">
        <f t="shared" si="2"/>
        <v>0</v>
      </c>
      <c r="Y22" s="451">
        <f t="shared" si="2"/>
        <v>0</v>
      </c>
      <c r="Z22" s="453">
        <f t="shared" si="2"/>
        <v>0</v>
      </c>
      <c r="AA22" s="451">
        <f t="shared" si="2"/>
        <v>0</v>
      </c>
      <c r="AB22" s="452">
        <f t="shared" si="2"/>
        <v>0</v>
      </c>
    </row>
    <row r="23" spans="1:28" ht="8.25" customHeight="1">
      <c r="A23" s="15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13" ht="9.75">
      <c r="A24" s="21"/>
      <c r="B24" s="7"/>
      <c r="C24" s="5"/>
      <c r="D24" s="5"/>
      <c r="E24" s="5"/>
      <c r="F24" s="5"/>
      <c r="G24" s="5"/>
      <c r="H24" s="5"/>
      <c r="I24" s="5"/>
      <c r="J24" s="5"/>
      <c r="K24" s="5"/>
      <c r="L24" s="5"/>
      <c r="M24" s="76"/>
    </row>
    <row r="25" spans="1:2" s="5" customFormat="1" ht="9.75">
      <c r="A25" s="21"/>
      <c r="B25" s="7"/>
    </row>
  </sheetData>
  <sheetProtection password="EA98" sheet="1" formatColumns="0" selectLockedCells="1"/>
  <mergeCells count="14">
    <mergeCell ref="AA4:AB4"/>
    <mergeCell ref="U4:V4"/>
    <mergeCell ref="Y4:Z4"/>
    <mergeCell ref="W4:X4"/>
    <mergeCell ref="A1:Y1"/>
    <mergeCell ref="S2:AB2"/>
    <mergeCell ref="M4:N4"/>
    <mergeCell ref="C4:D4"/>
    <mergeCell ref="G4:H4"/>
    <mergeCell ref="I4:J4"/>
    <mergeCell ref="K4:L4"/>
    <mergeCell ref="O4:P4"/>
    <mergeCell ref="Q4:R4"/>
    <mergeCell ref="S4:T4"/>
  </mergeCells>
  <conditionalFormatting sqref="A6:AB21">
    <cfRule type="expression" priority="1" dxfId="5"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24"/>
  <sheetViews>
    <sheetView showGridLines="0" zoomScale="90" zoomScaleNormal="9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54" t="str">
        <f>'t1'!A1</f>
        <v>CAPPELLANI MILITARI (CM09) - anno 2018</v>
      </c>
      <c r="B1" s="954"/>
      <c r="C1" s="954"/>
      <c r="D1" s="954"/>
      <c r="E1" s="954"/>
      <c r="F1" s="954"/>
      <c r="G1" s="954"/>
      <c r="H1" s="954"/>
      <c r="I1" s="954"/>
      <c r="J1" s="954"/>
      <c r="K1" s="954"/>
      <c r="L1" s="954"/>
      <c r="M1" s="954"/>
      <c r="N1" s="954"/>
      <c r="O1" s="3"/>
      <c r="P1" s="306"/>
      <c r="Q1"/>
    </row>
    <row r="2" spans="1:17" s="5" customFormat="1" ht="5.25" customHeight="1">
      <c r="A2" s="342"/>
      <c r="B2" s="342"/>
      <c r="C2" s="342"/>
      <c r="D2" s="342"/>
      <c r="E2" s="342"/>
      <c r="F2" s="342"/>
      <c r="G2" s="342"/>
      <c r="H2" s="342"/>
      <c r="I2" s="342"/>
      <c r="J2" s="342"/>
      <c r="K2" s="342"/>
      <c r="L2" s="342"/>
      <c r="M2" s="342"/>
      <c r="N2" s="342"/>
      <c r="O2" s="3"/>
      <c r="P2" s="306"/>
      <c r="Q2"/>
    </row>
    <row r="3" spans="13:16" ht="30" customHeight="1" thickBot="1">
      <c r="M3" s="955"/>
      <c r="N3" s="955"/>
      <c r="O3" s="955"/>
      <c r="P3" s="955"/>
    </row>
    <row r="4" spans="1:16" ht="24.75" customHeight="1">
      <c r="A4" s="272" t="s">
        <v>123</v>
      </c>
      <c r="B4" s="255" t="s">
        <v>56</v>
      </c>
      <c r="C4" s="32" t="s">
        <v>63</v>
      </c>
      <c r="D4" s="33"/>
      <c r="E4" s="32" t="s">
        <v>64</v>
      </c>
      <c r="F4" s="33"/>
      <c r="G4" s="989" t="s">
        <v>51</v>
      </c>
      <c r="H4" s="990"/>
      <c r="I4" s="989" t="s">
        <v>65</v>
      </c>
      <c r="J4" s="990"/>
      <c r="K4" s="989" t="s">
        <v>52</v>
      </c>
      <c r="L4" s="990"/>
      <c r="M4" s="989" t="s">
        <v>53</v>
      </c>
      <c r="N4" s="990"/>
      <c r="O4" s="515" t="s">
        <v>59</v>
      </c>
      <c r="P4" s="516"/>
    </row>
    <row r="5" spans="1:16" ht="14.25" customHeight="1" thickBot="1">
      <c r="A5" s="759" t="s">
        <v>513</v>
      </c>
      <c r="B5" s="34"/>
      <c r="C5" s="35" t="s">
        <v>57</v>
      </c>
      <c r="D5" s="36" t="s">
        <v>58</v>
      </c>
      <c r="E5" s="35" t="s">
        <v>57</v>
      </c>
      <c r="F5" s="36" t="s">
        <v>58</v>
      </c>
      <c r="G5" s="35" t="s">
        <v>57</v>
      </c>
      <c r="H5" s="37" t="s">
        <v>58</v>
      </c>
      <c r="I5" s="35" t="s">
        <v>57</v>
      </c>
      <c r="J5" s="37" t="s">
        <v>58</v>
      </c>
      <c r="K5" s="35" t="s">
        <v>57</v>
      </c>
      <c r="L5" s="38" t="s">
        <v>58</v>
      </c>
      <c r="M5" s="35" t="s">
        <v>57</v>
      </c>
      <c r="N5" s="38" t="s">
        <v>58</v>
      </c>
      <c r="O5" s="518" t="s">
        <v>57</v>
      </c>
      <c r="P5" s="519" t="s">
        <v>58</v>
      </c>
    </row>
    <row r="6" spans="1:17" ht="13.5" customHeight="1" thickTop="1">
      <c r="A6" s="20" t="str">
        <f>'t1'!A6</f>
        <v>ORDINARIO MILITARE</v>
      </c>
      <c r="B6" s="225" t="str">
        <f>'t1'!B6</f>
        <v>0D0359</v>
      </c>
      <c r="C6" s="324"/>
      <c r="D6" s="325"/>
      <c r="E6" s="324"/>
      <c r="F6" s="325"/>
      <c r="G6" s="324"/>
      <c r="H6" s="326"/>
      <c r="I6" s="511"/>
      <c r="J6" s="326"/>
      <c r="K6" s="511"/>
      <c r="L6" s="326"/>
      <c r="M6" s="327"/>
      <c r="N6" s="328"/>
      <c r="O6" s="517">
        <f>SUM(C6,E6,G6,I6,K6,M6)</f>
        <v>0</v>
      </c>
      <c r="P6" s="520">
        <f>SUM(D6,F6,H6,J6,L6,N6)</f>
        <v>0</v>
      </c>
      <c r="Q6" s="31">
        <f>'t1'!M6</f>
        <v>0</v>
      </c>
    </row>
    <row r="7" spans="1:17" ht="13.5" customHeight="1">
      <c r="A7" s="148" t="str">
        <f>'t1'!A7</f>
        <v>VICARIO GENERALE</v>
      </c>
      <c r="B7" s="218" t="str">
        <f>'t1'!B7</f>
        <v>0D0292</v>
      </c>
      <c r="C7" s="329"/>
      <c r="D7" s="330"/>
      <c r="E7" s="329"/>
      <c r="F7" s="330"/>
      <c r="G7" s="329"/>
      <c r="H7" s="331"/>
      <c r="I7" s="512"/>
      <c r="J7" s="331"/>
      <c r="K7" s="512"/>
      <c r="L7" s="331"/>
      <c r="M7" s="332"/>
      <c r="N7" s="333"/>
      <c r="O7" s="454">
        <f aca="true" t="shared" si="0" ref="O7:O21">SUM(C7,E7,G7,I7,K7,M7)</f>
        <v>0</v>
      </c>
      <c r="P7" s="455">
        <f aca="true" t="shared" si="1" ref="P7:P21">SUM(D7,F7,H7,J7,L7,N7)</f>
        <v>0</v>
      </c>
      <c r="Q7" s="31">
        <f>'t1'!M7</f>
        <v>0</v>
      </c>
    </row>
    <row r="8" spans="1:17" ht="13.5" customHeight="1">
      <c r="A8" s="148" t="str">
        <f>'t1'!A8</f>
        <v>ISPETTORE</v>
      </c>
      <c r="B8" s="218" t="str">
        <f>'t1'!B8</f>
        <v>0D0191</v>
      </c>
      <c r="C8" s="329"/>
      <c r="D8" s="330"/>
      <c r="E8" s="329"/>
      <c r="F8" s="330"/>
      <c r="G8" s="329"/>
      <c r="H8" s="331"/>
      <c r="I8" s="512"/>
      <c r="J8" s="331"/>
      <c r="K8" s="512"/>
      <c r="L8" s="331"/>
      <c r="M8" s="332"/>
      <c r="N8" s="333"/>
      <c r="O8" s="454">
        <f t="shared" si="0"/>
        <v>0</v>
      </c>
      <c r="P8" s="455">
        <f t="shared" si="1"/>
        <v>0</v>
      </c>
      <c r="Q8" s="31">
        <f>'t1'!M8</f>
        <v>0</v>
      </c>
    </row>
    <row r="9" spans="1:17" ht="13.5" customHeight="1">
      <c r="A9" s="148" t="str">
        <f>'t1'!A9</f>
        <v>III CAPPELLANO CAPO + 23 ANNI</v>
      </c>
      <c r="B9" s="218" t="str">
        <f>'t1'!B9</f>
        <v>0D0545</v>
      </c>
      <c r="C9" s="329"/>
      <c r="D9" s="330"/>
      <c r="E9" s="329"/>
      <c r="F9" s="330"/>
      <c r="G9" s="329"/>
      <c r="H9" s="331"/>
      <c r="I9" s="512"/>
      <c r="J9" s="331"/>
      <c r="K9" s="512"/>
      <c r="L9" s="331"/>
      <c r="M9" s="332"/>
      <c r="N9" s="333"/>
      <c r="O9" s="454">
        <f t="shared" si="0"/>
        <v>0</v>
      </c>
      <c r="P9" s="455">
        <f t="shared" si="1"/>
        <v>0</v>
      </c>
      <c r="Q9" s="31">
        <f>'t1'!M9</f>
        <v>0</v>
      </c>
    </row>
    <row r="10" spans="1:17" ht="13.5" customHeight="1">
      <c r="A10" s="148" t="str">
        <f>'t1'!A10</f>
        <v>III CAPPELLANO CAPO</v>
      </c>
      <c r="B10" s="218" t="str">
        <f>'t1'!B10</f>
        <v>0D0357</v>
      </c>
      <c r="C10" s="329"/>
      <c r="D10" s="330"/>
      <c r="E10" s="329"/>
      <c r="F10" s="330"/>
      <c r="G10" s="329"/>
      <c r="H10" s="331"/>
      <c r="I10" s="512"/>
      <c r="J10" s="331"/>
      <c r="K10" s="512"/>
      <c r="L10" s="331"/>
      <c r="M10" s="332"/>
      <c r="N10" s="333"/>
      <c r="O10" s="454">
        <f t="shared" si="0"/>
        <v>0</v>
      </c>
      <c r="P10" s="455">
        <f t="shared" si="1"/>
        <v>0</v>
      </c>
      <c r="Q10" s="31">
        <f>'t1'!M10</f>
        <v>0</v>
      </c>
    </row>
    <row r="11" spans="1:17" ht="13.5" customHeight="1">
      <c r="A11" s="148" t="str">
        <f>'t1'!A11</f>
        <v>II CAPPELLANO CAPO + 23 ANNI</v>
      </c>
      <c r="B11" s="218" t="str">
        <f>'t1'!B11</f>
        <v>0D0546</v>
      </c>
      <c r="C11" s="329"/>
      <c r="D11" s="330"/>
      <c r="E11" s="329"/>
      <c r="F11" s="330"/>
      <c r="G11" s="329"/>
      <c r="H11" s="331"/>
      <c r="I11" s="512"/>
      <c r="J11" s="331"/>
      <c r="K11" s="512"/>
      <c r="L11" s="331"/>
      <c r="M11" s="332"/>
      <c r="N11" s="333"/>
      <c r="O11" s="454">
        <f t="shared" si="0"/>
        <v>0</v>
      </c>
      <c r="P11" s="455">
        <f t="shared" si="1"/>
        <v>0</v>
      </c>
      <c r="Q11" s="31">
        <f>'t1'!M11</f>
        <v>0</v>
      </c>
    </row>
    <row r="12" spans="1:17" ht="13.5" customHeight="1">
      <c r="A12" s="148" t="str">
        <f>'t1'!A12</f>
        <v>II  CAPPELLANO  CAPO  +  18 (TEN.COL.)</v>
      </c>
      <c r="B12" s="218" t="str">
        <f>'t1'!B12</f>
        <v>0D0969</v>
      </c>
      <c r="C12" s="329"/>
      <c r="D12" s="330"/>
      <c r="E12" s="329"/>
      <c r="F12" s="330"/>
      <c r="G12" s="329"/>
      <c r="H12" s="331"/>
      <c r="I12" s="512"/>
      <c r="J12" s="331"/>
      <c r="K12" s="512"/>
      <c r="L12" s="331"/>
      <c r="M12" s="332"/>
      <c r="N12" s="333"/>
      <c r="O12" s="454">
        <f t="shared" si="0"/>
        <v>0</v>
      </c>
      <c r="P12" s="455">
        <f t="shared" si="1"/>
        <v>0</v>
      </c>
      <c r="Q12" s="31">
        <f>'t1'!M12</f>
        <v>0</v>
      </c>
    </row>
    <row r="13" spans="1:17" ht="13.5" customHeight="1">
      <c r="A13" s="148" t="str">
        <f>'t1'!A13</f>
        <v>II CAPPELLANO CAPO +13 ANNI</v>
      </c>
      <c r="B13" s="218" t="str">
        <f>'t1'!B13</f>
        <v>0D0547</v>
      </c>
      <c r="C13" s="329"/>
      <c r="D13" s="330"/>
      <c r="E13" s="329"/>
      <c r="F13" s="330"/>
      <c r="G13" s="329"/>
      <c r="H13" s="331"/>
      <c r="I13" s="512"/>
      <c r="J13" s="331"/>
      <c r="K13" s="512"/>
      <c r="L13" s="331"/>
      <c r="M13" s="332"/>
      <c r="N13" s="333"/>
      <c r="O13" s="454">
        <f t="shared" si="0"/>
        <v>0</v>
      </c>
      <c r="P13" s="455">
        <f t="shared" si="1"/>
        <v>0</v>
      </c>
      <c r="Q13" s="31">
        <f>'t1'!M13</f>
        <v>0</v>
      </c>
    </row>
    <row r="14" spans="1:17" ht="13.5" customHeight="1">
      <c r="A14" s="148" t="str">
        <f>'t1'!A14</f>
        <v>I CAPPELLANO CAPO + 23 ANNI</v>
      </c>
      <c r="B14" s="218" t="str">
        <f>'t1'!B14</f>
        <v>0D0548</v>
      </c>
      <c r="C14" s="329"/>
      <c r="D14" s="330"/>
      <c r="E14" s="329"/>
      <c r="F14" s="330"/>
      <c r="G14" s="329"/>
      <c r="H14" s="331"/>
      <c r="I14" s="512"/>
      <c r="J14" s="331"/>
      <c r="K14" s="512"/>
      <c r="L14" s="331"/>
      <c r="M14" s="332"/>
      <c r="N14" s="333"/>
      <c r="O14" s="454">
        <f t="shared" si="0"/>
        <v>0</v>
      </c>
      <c r="P14" s="455">
        <f t="shared" si="1"/>
        <v>0</v>
      </c>
      <c r="Q14" s="31">
        <f>'t1'!M14</f>
        <v>0</v>
      </c>
    </row>
    <row r="15" spans="1:17" ht="13.5" customHeight="1">
      <c r="A15" s="148" t="str">
        <f>'t1'!A15</f>
        <v>I CAPPELLANO CAPO + 13 ANNI</v>
      </c>
      <c r="B15" s="218" t="str">
        <f>'t1'!B15</f>
        <v>0D0549</v>
      </c>
      <c r="C15" s="329"/>
      <c r="D15" s="330"/>
      <c r="E15" s="329"/>
      <c r="F15" s="330"/>
      <c r="G15" s="329"/>
      <c r="H15" s="331"/>
      <c r="I15" s="512"/>
      <c r="J15" s="331"/>
      <c r="K15" s="512"/>
      <c r="L15" s="331"/>
      <c r="M15" s="332"/>
      <c r="N15" s="333"/>
      <c r="O15" s="454">
        <f t="shared" si="0"/>
        <v>0</v>
      </c>
      <c r="P15" s="455">
        <f t="shared" si="1"/>
        <v>0</v>
      </c>
      <c r="Q15" s="31">
        <f>'t1'!M15</f>
        <v>0</v>
      </c>
    </row>
    <row r="16" spans="1:17" ht="13.5" customHeight="1">
      <c r="A16" s="148" t="str">
        <f>'t1'!A16</f>
        <v>II CAPPELLANO CAPO</v>
      </c>
      <c r="B16" s="218" t="str">
        <f>'t1'!B16</f>
        <v>019355</v>
      </c>
      <c r="C16" s="329"/>
      <c r="D16" s="330"/>
      <c r="E16" s="329"/>
      <c r="F16" s="330"/>
      <c r="G16" s="329"/>
      <c r="H16" s="331"/>
      <c r="I16" s="512"/>
      <c r="J16" s="331"/>
      <c r="K16" s="512"/>
      <c r="L16" s="331"/>
      <c r="M16" s="332"/>
      <c r="N16" s="333"/>
      <c r="O16" s="454">
        <f t="shared" si="0"/>
        <v>0</v>
      </c>
      <c r="P16" s="455">
        <f t="shared" si="1"/>
        <v>0</v>
      </c>
      <c r="Q16" s="31">
        <f>'t1'!M16</f>
        <v>0</v>
      </c>
    </row>
    <row r="17" spans="1:17" ht="13.5" customHeight="1">
      <c r="A17" s="148" t="str">
        <f>'t1'!A17</f>
        <v>I  CAPPELLANO  CAPO  CON 3 ANNI NEL GRADO (MAGG.)</v>
      </c>
      <c r="B17" s="218" t="str">
        <f>'t1'!B17</f>
        <v>019970</v>
      </c>
      <c r="C17" s="329"/>
      <c r="D17" s="330"/>
      <c r="E17" s="329"/>
      <c r="F17" s="330"/>
      <c r="G17" s="329"/>
      <c r="H17" s="331"/>
      <c r="I17" s="512"/>
      <c r="J17" s="331"/>
      <c r="K17" s="512"/>
      <c r="L17" s="331"/>
      <c r="M17" s="332"/>
      <c r="N17" s="333"/>
      <c r="O17" s="454">
        <f t="shared" si="0"/>
        <v>0</v>
      </c>
      <c r="P17" s="455">
        <f t="shared" si="1"/>
        <v>0</v>
      </c>
      <c r="Q17" s="31">
        <f>'t1'!M17</f>
        <v>0</v>
      </c>
    </row>
    <row r="18" spans="1:17" ht="13.5" customHeight="1">
      <c r="A18" s="148" t="str">
        <f>'t1'!A18</f>
        <v>I CAPPELLANO CAPO</v>
      </c>
      <c r="B18" s="218" t="str">
        <f>'t1'!B18</f>
        <v>019287</v>
      </c>
      <c r="C18" s="329"/>
      <c r="D18" s="330"/>
      <c r="E18" s="329"/>
      <c r="F18" s="330"/>
      <c r="G18" s="329"/>
      <c r="H18" s="331"/>
      <c r="I18" s="512"/>
      <c r="J18" s="331"/>
      <c r="K18" s="512"/>
      <c r="L18" s="331"/>
      <c r="M18" s="332"/>
      <c r="N18" s="333"/>
      <c r="O18" s="454">
        <f t="shared" si="0"/>
        <v>0</v>
      </c>
      <c r="P18" s="455">
        <f t="shared" si="1"/>
        <v>0</v>
      </c>
      <c r="Q18" s="31">
        <f>'t1'!M18</f>
        <v>0</v>
      </c>
    </row>
    <row r="19" spans="1:17" ht="13.5" customHeight="1">
      <c r="A19" s="148" t="str">
        <f>'t1'!A19</f>
        <v>CAPPELLANO  CAPO + 10  (CAP.)</v>
      </c>
      <c r="B19" s="218" t="str">
        <f>'t1'!B19</f>
        <v>018971</v>
      </c>
      <c r="C19" s="329"/>
      <c r="D19" s="330"/>
      <c r="E19" s="329"/>
      <c r="F19" s="330"/>
      <c r="G19" s="329"/>
      <c r="H19" s="331"/>
      <c r="I19" s="512"/>
      <c r="J19" s="331"/>
      <c r="K19" s="512"/>
      <c r="L19" s="331"/>
      <c r="M19" s="332"/>
      <c r="N19" s="333"/>
      <c r="O19" s="454">
        <f t="shared" si="0"/>
        <v>0</v>
      </c>
      <c r="P19" s="455">
        <f t="shared" si="1"/>
        <v>0</v>
      </c>
      <c r="Q19" s="31">
        <f>'t1'!M19</f>
        <v>0</v>
      </c>
    </row>
    <row r="20" spans="1:17" ht="13.5" customHeight="1">
      <c r="A20" s="148" t="str">
        <f>'t1'!A20</f>
        <v>CAPPELLANO CAPO</v>
      </c>
      <c r="B20" s="218" t="str">
        <f>'t1'!B20</f>
        <v>018284</v>
      </c>
      <c r="C20" s="329"/>
      <c r="D20" s="330"/>
      <c r="E20" s="329"/>
      <c r="F20" s="330"/>
      <c r="G20" s="329"/>
      <c r="H20" s="331"/>
      <c r="I20" s="512"/>
      <c r="J20" s="331"/>
      <c r="K20" s="512"/>
      <c r="L20" s="331"/>
      <c r="M20" s="332"/>
      <c r="N20" s="333"/>
      <c r="O20" s="454">
        <f t="shared" si="0"/>
        <v>0</v>
      </c>
      <c r="P20" s="455">
        <f t="shared" si="1"/>
        <v>0</v>
      </c>
      <c r="Q20" s="31">
        <f>'t1'!M20</f>
        <v>0</v>
      </c>
    </row>
    <row r="21" spans="1:17" ht="13.5" customHeight="1" thickBot="1">
      <c r="A21" s="148" t="str">
        <f>'t1'!A21</f>
        <v>CAPPELLANO ADDETTO</v>
      </c>
      <c r="B21" s="218" t="str">
        <f>'t1'!B21</f>
        <v>018281</v>
      </c>
      <c r="C21" s="329"/>
      <c r="D21" s="330"/>
      <c r="E21" s="329"/>
      <c r="F21" s="330"/>
      <c r="G21" s="329"/>
      <c r="H21" s="331"/>
      <c r="I21" s="512"/>
      <c r="J21" s="331"/>
      <c r="K21" s="512"/>
      <c r="L21" s="331"/>
      <c r="M21" s="332"/>
      <c r="N21" s="333"/>
      <c r="O21" s="454">
        <f t="shared" si="0"/>
        <v>0</v>
      </c>
      <c r="P21" s="455">
        <f t="shared" si="1"/>
        <v>0</v>
      </c>
      <c r="Q21" s="31">
        <f>'t1'!M21</f>
        <v>0</v>
      </c>
    </row>
    <row r="22" spans="1:16" ht="12" customHeight="1" thickBot="1" thickTop="1">
      <c r="A22" s="39" t="s">
        <v>59</v>
      </c>
      <c r="B22" s="40"/>
      <c r="C22" s="456">
        <f aca="true" t="shared" si="2" ref="C22:P22">SUM(C6:C21)</f>
        <v>0</v>
      </c>
      <c r="D22" s="457">
        <f t="shared" si="2"/>
        <v>0</v>
      </c>
      <c r="E22" s="456">
        <f t="shared" si="2"/>
        <v>0</v>
      </c>
      <c r="F22" s="457">
        <f t="shared" si="2"/>
        <v>0</v>
      </c>
      <c r="G22" s="456">
        <f t="shared" si="2"/>
        <v>0</v>
      </c>
      <c r="H22" s="457">
        <f t="shared" si="2"/>
        <v>0</v>
      </c>
      <c r="I22" s="513">
        <f t="shared" si="2"/>
        <v>0</v>
      </c>
      <c r="J22" s="457">
        <f t="shared" si="2"/>
        <v>0</v>
      </c>
      <c r="K22" s="513">
        <f t="shared" si="2"/>
        <v>0</v>
      </c>
      <c r="L22" s="457">
        <f t="shared" si="2"/>
        <v>0</v>
      </c>
      <c r="M22" s="514">
        <f t="shared" si="2"/>
        <v>0</v>
      </c>
      <c r="N22" s="457">
        <f t="shared" si="2"/>
        <v>0</v>
      </c>
      <c r="O22" s="456">
        <f t="shared" si="2"/>
        <v>0</v>
      </c>
      <c r="P22" s="457">
        <f t="shared" si="2"/>
        <v>0</v>
      </c>
    </row>
    <row r="23" spans="1:20" ht="18" customHeight="1">
      <c r="A23" s="21"/>
      <c r="B23" s="7"/>
      <c r="C23" s="5"/>
      <c r="D23" s="5"/>
      <c r="E23" s="5"/>
      <c r="F23" s="5"/>
      <c r="G23" s="5"/>
      <c r="H23" s="5"/>
      <c r="I23" s="5"/>
      <c r="J23" s="5"/>
      <c r="K23" s="5"/>
      <c r="L23" s="5"/>
      <c r="M23" s="5"/>
      <c r="N23" s="5"/>
      <c r="O23" s="76"/>
      <c r="P23" s="41"/>
      <c r="Q23" s="41"/>
      <c r="R23" s="41"/>
      <c r="S23" s="41"/>
      <c r="T23" s="41"/>
    </row>
    <row r="24" spans="1:2" s="5" customFormat="1" ht="9.75">
      <c r="A24" s="21"/>
      <c r="B24" s="7"/>
    </row>
  </sheetData>
  <sheetProtection password="EA98" sheet="1" formatColumns="0" selectLockedCells="1"/>
  <mergeCells count="6">
    <mergeCell ref="M3:P3"/>
    <mergeCell ref="A1:N1"/>
    <mergeCell ref="G4:H4"/>
    <mergeCell ref="I4:J4"/>
    <mergeCell ref="M4:N4"/>
    <mergeCell ref="K4:L4"/>
  </mergeCells>
  <conditionalFormatting sqref="A6:P21">
    <cfRule type="expression" priority="1" dxfId="5"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2019-05-31T10:27:18Z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